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40" yWindow="65446" windowWidth="14010" windowHeight="13620" activeTab="0"/>
  </bookViews>
  <sheets>
    <sheet name="приложение " sheetId="1" r:id="rId1"/>
  </sheets>
  <definedNames>
    <definedName name="_xlfn.IFERROR" hidden="1">#NAME?</definedName>
    <definedName name="_xlnm.Print_Area" localSheetId="0">'приложение '!$A$1:$I$400</definedName>
  </definedNames>
  <calcPr fullCalcOnLoad="1"/>
</workbook>
</file>

<file path=xl/sharedStrings.xml><?xml version="1.0" encoding="utf-8"?>
<sst xmlns="http://schemas.openxmlformats.org/spreadsheetml/2006/main" count="657" uniqueCount="480">
  <si>
    <t>7</t>
  </si>
  <si>
    <t>8</t>
  </si>
  <si>
    <t>тыс.тенге</t>
  </si>
  <si>
    <t>Наименование показателей</t>
  </si>
  <si>
    <t>I. Количественные показатели</t>
  </si>
  <si>
    <t>ед.</t>
  </si>
  <si>
    <t>финансовые нарушения</t>
  </si>
  <si>
    <t>неэффективно использованные бюджетные средства, активы государства</t>
  </si>
  <si>
    <t>неэффективное планирование</t>
  </si>
  <si>
    <t>6.1</t>
  </si>
  <si>
    <t>7.1</t>
  </si>
  <si>
    <t>II. Качественные показатели</t>
  </si>
  <si>
    <t>соотношение к 1</t>
  </si>
  <si>
    <t>в %</t>
  </si>
  <si>
    <t>Сумма установленных нарушений на один объект, в том числе</t>
  </si>
  <si>
    <t>Доля установленных нарушений к объему средств, охваченных государственным аудитом, в том числе</t>
  </si>
  <si>
    <t>доля установленных финансовых нарушений к объему средств, охваченных государственным аудитом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</si>
  <si>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</si>
  <si>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</si>
  <si>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</si>
  <si>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</si>
  <si>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</si>
  <si>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</si>
  <si>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</si>
  <si>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</si>
  <si>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</si>
  <si>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</si>
  <si>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</si>
  <si>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</si>
  <si>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</si>
  <si>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</si>
  <si>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</si>
  <si>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</si>
  <si>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</si>
  <si>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</si>
  <si>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</si>
  <si>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</si>
  <si>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</si>
  <si>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</si>
  <si>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</si>
  <si>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</si>
  <si>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</si>
  <si>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</si>
  <si>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</si>
  <si>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</si>
  <si>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</si>
  <si>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</si>
  <si>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</si>
  <si>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</si>
  <si>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>3.3.</t>
  </si>
  <si>
    <t xml:space="preserve">объекты встречного государственного аудита и финансового контроля </t>
  </si>
  <si>
    <t>3.3.1</t>
  </si>
  <si>
    <t>3.3.2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</si>
  <si>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</si>
  <si>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</si>
  <si>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</si>
  <si>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</si>
  <si>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</si>
  <si>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</si>
  <si>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</si>
  <si>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</si>
  <si>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</si>
  <si>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</si>
  <si>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</si>
  <si>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</si>
  <si>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</si>
  <si>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</si>
  <si>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</si>
  <si>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</si>
  <si>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</si>
  <si>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</si>
  <si>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</si>
  <si>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</si>
  <si>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</si>
  <si>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</si>
  <si>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</si>
  <si>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</si>
  <si>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</si>
  <si>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</si>
  <si>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</si>
  <si>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</si>
  <si>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</si>
  <si>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</si>
  <si>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</si>
  <si>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</si>
  <si>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</si>
  <si>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</si>
  <si>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</si>
  <si>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</si>
  <si>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</si>
  <si>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</si>
  <si>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</si>
  <si>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</si>
  <si>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5.4.</t>
  </si>
  <si>
    <t>по уровням бюджета (всего нарушений):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</si>
  <si>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</si>
  <si>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</si>
  <si>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</si>
  <si>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</si>
  <si>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</si>
  <si>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</si>
  <si>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</si>
  <si>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</si>
  <si>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</si>
  <si>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</si>
  <si>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 xml:space="preserve">прямые (косвенные) потери бюджета </t>
  </si>
  <si>
    <t>по типам аудита (всего нарушений):</t>
  </si>
  <si>
    <t>по источникам финансирования  (финансовые нарушения):</t>
  </si>
  <si>
    <t>по бюджетным кредитам</t>
  </si>
  <si>
    <t>по целевым трансфертам на развитие</t>
  </si>
  <si>
    <t>по целевым текущим трансфертам</t>
  </si>
  <si>
    <t>cумма использованных бюджетных средств не по целевому назначению</t>
  </si>
  <si>
    <t>6.</t>
  </si>
  <si>
    <t>при использовании бюджетных средств, предоставления бюджетных кредитов, государственных гарантий, поручительств, займов</t>
  </si>
  <si>
    <t>6.2</t>
  </si>
  <si>
    <t>6.3</t>
  </si>
  <si>
    <t>в сфере государственных закупок</t>
  </si>
  <si>
    <t>6.4</t>
  </si>
  <si>
    <t>при поступлении средств в бюджет</t>
  </si>
  <si>
    <t>6.5</t>
  </si>
  <si>
    <t xml:space="preserve">в сфере бухгалтерского учета и финансовой отчетности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</si>
  <si>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</si>
  <si>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</si>
  <si>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Системные нарушения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</si>
  <si>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</si>
  <si>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</si>
  <si>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</si>
  <si>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</si>
  <si>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</si>
  <si>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</si>
  <si>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</si>
  <si>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</si>
  <si>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</si>
  <si>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</si>
  <si>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</si>
  <si>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</si>
  <si>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сумма не восстановленных и не возмещенных средств, сроки восстановления и возмещения которых наступили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</si>
  <si>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</si>
  <si>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</si>
  <si>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</si>
  <si>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</si>
  <si>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</si>
  <si>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</si>
  <si>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</si>
  <si>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</si>
  <si>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</si>
  <si>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</si>
  <si>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</si>
  <si>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</si>
  <si>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</si>
  <si>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</si>
  <si>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</si>
  <si>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</si>
  <si>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</si>
  <si>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</si>
  <si>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</si>
  <si>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</si>
  <si>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</si>
  <si>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</si>
  <si>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</si>
  <si>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</si>
  <si>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</si>
  <si>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</si>
  <si>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</si>
  <si>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</si>
  <si>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</si>
  <si>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r>
      <t xml:space="preserve">Фактическая сумма, восстановленных и возмещенных средств </t>
    </r>
    <r>
      <rPr>
        <sz val="14"/>
        <rFont val="Times New Roman"/>
        <family val="1"/>
      </rPr>
      <t>(в ходе и после аудита)</t>
    </r>
    <r>
      <rPr>
        <sz val="16"/>
        <rFont val="Times New Roman"/>
        <family val="1"/>
      </rPr>
      <t>, из них</t>
    </r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</si>
  <si>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</si>
  <si>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</si>
  <si>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</si>
  <si>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</si>
  <si>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</si>
  <si>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</si>
  <si>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</si>
  <si>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</si>
  <si>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</si>
  <si>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</si>
  <si>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</si>
  <si>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</si>
  <si>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</si>
  <si>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</si>
  <si>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</si>
  <si>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</si>
  <si>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</si>
  <si>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</si>
  <si>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</si>
  <si>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</si>
  <si>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</si>
  <si>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</si>
  <si>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</si>
  <si>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</si>
  <si>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</si>
  <si>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</si>
  <si>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</si>
  <si>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</si>
  <si>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</si>
  <si>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</si>
  <si>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</si>
  <si>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</si>
  <si>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</si>
  <si>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</si>
  <si>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</si>
  <si>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</si>
  <si>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</si>
  <si>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</si>
  <si>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</si>
  <si>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</si>
  <si>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</si>
  <si>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</si>
  <si>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</si>
  <si>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</si>
  <si>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</si>
  <si>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</si>
  <si>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</si>
  <si>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</si>
  <si>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</si>
  <si>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</si>
  <si>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</si>
  <si>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</si>
  <si>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</si>
  <si>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</si>
  <si>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</si>
  <si>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</si>
  <si>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</si>
  <si>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</si>
  <si>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</si>
  <si>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</si>
  <si>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</si>
  <si>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</si>
  <si>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</si>
  <si>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</si>
  <si>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</si>
  <si>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</si>
  <si>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</si>
  <si>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</si>
  <si>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</si>
  <si>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</si>
  <si>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</si>
  <si>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</si>
  <si>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</si>
  <si>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</si>
  <si>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</si>
  <si>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</si>
  <si>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</si>
  <si>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</si>
  <si>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</si>
  <si>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</si>
  <si>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</si>
  <si>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</si>
  <si>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</si>
  <si>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</si>
  <si>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</si>
  <si>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</si>
  <si>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</si>
  <si>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</si>
  <si>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</si>
  <si>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</si>
  <si>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</si>
  <si>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</si>
  <si>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</si>
  <si>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</si>
  <si>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</si>
  <si>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</si>
  <si>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</si>
  <si>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</si>
  <si>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</si>
  <si>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</si>
  <si>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</si>
  <si>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</si>
  <si>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</si>
  <si>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</si>
  <si>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</si>
  <si>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</si>
  <si>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</si>
  <si>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</si>
  <si>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</si>
  <si>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</si>
  <si>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</si>
  <si>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</si>
  <si>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</si>
  <si>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</si>
  <si>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</si>
  <si>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</si>
  <si>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</si>
  <si>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</si>
  <si>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</si>
  <si>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</si>
  <si>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</si>
  <si>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</si>
  <si>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</si>
  <si>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</si>
  <si>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</si>
  <si>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</si>
  <si>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</si>
  <si>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</si>
  <si>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16.</t>
  </si>
  <si>
    <t>Соотношение восстановленных и возмещенных сумм  к средствам, выделенным на содержание ревизионной комиссии</t>
  </si>
  <si>
    <t>17.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</si>
  <si>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</si>
  <si>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18.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</si>
  <si>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</si>
  <si>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19.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</si>
  <si>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</si>
  <si>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20.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</si>
  <si>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</si>
  <si>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21.</t>
  </si>
  <si>
    <t>21.1</t>
  </si>
  <si>
    <t>сумма установленных финансовых нарушений на один объект</t>
  </si>
  <si>
    <t>22.</t>
  </si>
  <si>
    <t>22.1</t>
  </si>
  <si>
    <t>23.</t>
  </si>
  <si>
    <t>Показатели на одного аудитора ревизионной комиссии</t>
  </si>
  <si>
    <t>23.1</t>
  </si>
  <si>
    <t>количество проведенного государственного аудита и экспертно-аналитических мероприятий</t>
  </si>
  <si>
    <t>23.2</t>
  </si>
  <si>
    <t>количество объектов государственного аудита и финансового контроля</t>
  </si>
  <si>
    <t>23.3</t>
  </si>
  <si>
    <t>всего выявлено нарушений</t>
  </si>
  <si>
    <t>23.4</t>
  </si>
  <si>
    <t>выявлено финансовых нарушений</t>
  </si>
  <si>
    <t>23.5</t>
  </si>
  <si>
    <t xml:space="preserve">восстановлено и возмещено средств объектами государственного аудита и финансового контроля </t>
  </si>
  <si>
    <t>23.6</t>
  </si>
  <si>
    <t xml:space="preserve">объем средств, охваченных государственным аудитом и финансовым контролем </t>
  </si>
  <si>
    <t>за 6 месяцев 2022 года</t>
  </si>
  <si>
    <t>за 6 месяцев 2021 года</t>
  </si>
  <si>
    <t>Ревизионной комиссии по городу Астана</t>
  </si>
  <si>
    <t xml:space="preserve"> №
 </t>
  </si>
  <si>
    <t xml:space="preserve"> +/-</t>
  </si>
  <si>
    <t>%</t>
  </si>
  <si>
    <t xml:space="preserve">  </t>
  </si>
  <si>
    <t>5.5</t>
  </si>
  <si>
    <t>по  поступлениям в бюджет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</si>
  <si>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</si>
  <si>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</si>
  <si>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</si>
  <si>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</si>
  <si>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</si>
  <si>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</si>
  <si>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</si>
  <si>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</si>
  <si>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</si>
  <si>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</si>
  <si>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</si>
  <si>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</si>
  <si>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</si>
  <si>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</si>
  <si>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</si>
  <si>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</si>
  <si>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</si>
  <si>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</si>
  <si>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за 3 квартал 2013 года</t>
  </si>
  <si>
    <t>Ревизионная комиссия по Алматинской области</t>
  </si>
  <si>
    <t>Ревизионной комиссии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</si>
  <si>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</si>
  <si>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</si>
  <si>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</si>
  <si>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</si>
  <si>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</si>
  <si>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</si>
  <si>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</si>
  <si>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</si>
  <si>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</si>
  <si>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</si>
  <si>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</si>
  <si>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</si>
  <si>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</si>
  <si>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</si>
  <si>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</si>
  <si>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</si>
  <si>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</si>
  <si>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</si>
  <si>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</si>
  <si>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</si>
  <si>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</si>
  <si>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</si>
  <si>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</si>
  <si>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</si>
  <si>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</si>
  <si>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</si>
  <si>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</si>
  <si>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</si>
  <si>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</si>
  <si>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</si>
  <si>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за 1 квартал 2014 года</t>
  </si>
  <si>
    <t>Ревизионная комиссия по Туркестанской области</t>
  </si>
  <si>
    <t>Ревизионной комиссии по Туркестанской области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</si>
  <si>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</si>
  <si>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</si>
  <si>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</si>
  <si>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за 3 квартал 2014 года</t>
  </si>
  <si>
    <t>Ревизионная комиссия по городу Астана</t>
  </si>
  <si>
    <t>за 4 квартал 2014 года</t>
  </si>
  <si>
    <t>Ревизионная комиссия по городу Шымкент</t>
  </si>
  <si>
    <t>Ревизионной комиссии по городу Шымкент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</si>
  <si>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</si>
  <si>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</si>
  <si>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</si>
  <si>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</si>
  <si>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</si>
  <si>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</si>
  <si>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</si>
  <si>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</si>
  <si>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</si>
  <si>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</si>
  <si>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</si>
  <si>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</si>
  <si>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</si>
  <si>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</si>
  <si>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</si>
  <si>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</si>
  <si>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</si>
  <si>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</si>
  <si>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</si>
  <si>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</si>
  <si>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</si>
  <si>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</si>
  <si>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</si>
  <si>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</si>
  <si>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</si>
  <si>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</si>
  <si>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</si>
  <si>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</si>
  <si>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</si>
  <si>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</si>
  <si>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</si>
  <si>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</si>
  <si>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</si>
  <si>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</si>
  <si>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</si>
  <si>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</si>
  <si>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</si>
  <si>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</si>
  <si>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</si>
  <si>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</si>
  <si>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</si>
  <si>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</si>
  <si>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</si>
  <si>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</si>
  <si>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</si>
  <si>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</si>
  <si>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</si>
  <si>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</si>
  <si>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</si>
  <si>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</si>
  <si>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</si>
  <si>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</si>
  <si>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</si>
  <si>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</si>
  <si>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</si>
  <si>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</si>
  <si>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</si>
  <si>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</si>
  <si>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</si>
  <si>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</si>
  <si>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</si>
  <si>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</si>
  <si>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>за 1 квартал 2019 года</t>
  </si>
  <si>
    <t>за 2 квартал 2019 года</t>
  </si>
  <si>
    <t>за 3 квартал 2019 года</t>
  </si>
  <si>
    <t>за 4 квартал 2019 года</t>
  </si>
  <si>
    <t>за 4 месяца 2019 года</t>
  </si>
  <si>
    <t>за 5 месяцев 2019 года</t>
  </si>
  <si>
    <t>за 6 месяцев 2019 года</t>
  </si>
  <si>
    <t>за 7 месяцев 2019 года</t>
  </si>
  <si>
    <t>за 8 месяцев 2019 года</t>
  </si>
  <si>
    <t>за 9 месяцев 2019 года</t>
  </si>
  <si>
    <t>за 10 месяцев 2019 года</t>
  </si>
  <si>
    <t>за 11 месяцев 2019 года</t>
  </si>
  <si>
    <t>за 12 месяцев 2019 года</t>
  </si>
  <si>
    <t>за 1 квартал 2020 года</t>
  </si>
  <si>
    <t>за 6 месяцев 2020 года</t>
  </si>
  <si>
    <t>за 4 квартал 2020 года</t>
  </si>
  <si>
    <t>за 1 квартал 2021 года</t>
  </si>
  <si>
    <t>за 12 месяцев 2022 года</t>
  </si>
  <si>
    <t>Проверка данных</t>
  </si>
  <si>
    <t>за 12 месяцев 2021 года</t>
  </si>
  <si>
    <t>Единица измерения</t>
  </si>
  <si>
    <t>Ключевые показатели деятельности</t>
  </si>
  <si>
    <t xml:space="preserve">Количество выявленных нарушений процедурного характера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</si>
</sst>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0___;"/>
    <numFmt numFmtId="173" formatCode="000;"/>
    <numFmt numFmtId="174" formatCode="000"/>
    <numFmt numFmtId="175" formatCode="###,##0.0___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0.000000"/>
    <numFmt numFmtId="183" formatCode="0.0000000"/>
    <numFmt numFmtId="184" formatCode="0.00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000"/>
    <numFmt numFmtId="191" formatCode="0.000000000"/>
    <numFmt numFmtId="192" formatCode="0.0%"/>
    <numFmt numFmtId="193" formatCode="_-* #,##0.0_р_._-;\-* #,##0.0_р_._-;_-* &quot;-&quot;??_р_._-;_-@_-"/>
    <numFmt numFmtId="194" formatCode="#,##0.0_ ;[Red]\-#,##0.0\ "/>
    <numFmt numFmtId="195" formatCode="#,##0_ ;[Red]\-#,##0\ "/>
    <numFmt numFmtId="196" formatCode="#,##0.000"/>
    <numFmt numFmtId="197" formatCode="#,##0.00000"/>
    <numFmt numFmtId="198" formatCode="[$-FC19]d\ mmmm\ yyyy\ &quot;г.&quot;"/>
    <numFmt numFmtId="199" formatCode="#,##0.00;[Red]#,##0.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22"/>
      <name val="Times New Roman"/>
      <family val="1"/>
    </font>
    <font>
      <sz val="16"/>
      <color indexed="55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6"/>
      <name val="Calibri"/>
      <family val="2"/>
    </font>
    <font>
      <sz val="12"/>
      <color indexed="22"/>
      <name val="Times New Roman"/>
      <family val="1"/>
    </font>
    <font>
      <sz val="14"/>
      <color indexed="2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0" tint="-0.1499900072813034"/>
      <name val="Times New Roman"/>
      <family val="1"/>
    </font>
    <font>
      <sz val="16"/>
      <color theme="0" tint="-0.3499799966812134"/>
      <name val="Times New Roman"/>
      <family val="1"/>
    </font>
    <font>
      <sz val="16"/>
      <color theme="0" tint="-0.24997000396251678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6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4"/>
      <color theme="0" tint="-0.1499900072813034"/>
      <name val="Times New Roman"/>
      <family val="1"/>
    </font>
    <font>
      <sz val="11"/>
      <color theme="0"/>
      <name val="Times New Roman"/>
      <family val="1"/>
    </font>
    <font>
      <u val="single"/>
      <sz val="11"/>
      <color theme="0"/>
      <name val="Arial"/>
      <family val="2"/>
    </font>
    <font>
      <b/>
      <sz val="11"/>
      <color theme="0"/>
      <name val="Times New Roman"/>
      <family val="1"/>
    </font>
    <font>
      <sz val="16"/>
      <color theme="0"/>
      <name val="Times New Roman"/>
      <family val="1"/>
    </font>
    <font>
      <b/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66" fillId="0" borderId="0" xfId="0" applyFont="1" applyFill="1" applyAlignment="1">
      <alignment/>
    </xf>
    <xf numFmtId="180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/>
    </xf>
    <xf numFmtId="49" fontId="6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180" fontId="67" fillId="0" borderId="10" xfId="0" applyNumberFormat="1" applyFont="1" applyFill="1" applyBorder="1" applyAlignment="1">
      <alignment horizontal="center" vertical="center" wrapText="1"/>
    </xf>
    <xf numFmtId="192" fontId="67" fillId="0" borderId="0" xfId="62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9" fontId="70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180" fontId="70" fillId="0" borderId="0" xfId="0" applyNumberFormat="1" applyFont="1" applyFill="1" applyAlignment="1">
      <alignment horizontal="center" vertical="center"/>
    </xf>
    <xf numFmtId="192" fontId="70" fillId="0" borderId="0" xfId="62" applyNumberFormat="1" applyFont="1" applyFill="1" applyAlignment="1">
      <alignment horizontal="center" vertical="center"/>
    </xf>
    <xf numFmtId="180" fontId="71" fillId="0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/>
    </xf>
    <xf numFmtId="3" fontId="67" fillId="0" borderId="11" xfId="0" applyNumberFormat="1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/>
    </xf>
    <xf numFmtId="49" fontId="71" fillId="0" borderId="11" xfId="55" applyNumberFormat="1" applyFont="1" applyFill="1" applyBorder="1" applyAlignment="1">
      <alignment horizontal="center" vertical="center"/>
      <protection/>
    </xf>
    <xf numFmtId="0" fontId="6" fillId="0" borderId="12" xfId="57" applyNumberFormat="1" applyFont="1" applyFill="1" applyBorder="1" applyAlignment="1">
      <alignment vertical="center" wrapText="1"/>
      <protection/>
    </xf>
    <xf numFmtId="0" fontId="71" fillId="0" borderId="12" xfId="55" applyNumberFormat="1" applyFont="1" applyFill="1" applyBorder="1" applyAlignment="1">
      <alignment horizontal="center" vertical="center" wrapText="1"/>
      <protection/>
    </xf>
    <xf numFmtId="180" fontId="71" fillId="0" borderId="12" xfId="0" applyNumberFormat="1" applyFont="1" applyFill="1" applyBorder="1" applyAlignment="1">
      <alignment horizontal="center" vertical="center"/>
    </xf>
    <xf numFmtId="0" fontId="6" fillId="0" borderId="11" xfId="57" applyNumberFormat="1" applyFont="1" applyFill="1" applyBorder="1" applyAlignment="1">
      <alignment vertical="center" wrapText="1"/>
      <protection/>
    </xf>
    <xf numFmtId="0" fontId="71" fillId="0" borderId="11" xfId="55" applyNumberFormat="1" applyFont="1" applyFill="1" applyBorder="1" applyAlignment="1">
      <alignment horizontal="center" vertical="center" wrapText="1"/>
      <protection/>
    </xf>
    <xf numFmtId="180" fontId="71" fillId="0" borderId="11" xfId="0" applyNumberFormat="1" applyFont="1" applyFill="1" applyBorder="1" applyAlignment="1">
      <alignment horizontal="center" vertical="center"/>
    </xf>
    <xf numFmtId="192" fontId="71" fillId="0" borderId="11" xfId="62" applyNumberFormat="1" applyFont="1" applyFill="1" applyBorder="1" applyAlignment="1">
      <alignment horizontal="center" vertical="center"/>
    </xf>
    <xf numFmtId="180" fontId="6" fillId="0" borderId="12" xfId="55" applyNumberFormat="1" applyFont="1" applyFill="1" applyBorder="1" applyAlignment="1">
      <alignment vertical="center" wrapText="1"/>
      <protection/>
    </xf>
    <xf numFmtId="180" fontId="71" fillId="0" borderId="12" xfId="55" applyNumberFormat="1" applyFont="1" applyFill="1" applyBorder="1" applyAlignment="1">
      <alignment horizontal="center" vertical="center" wrapText="1"/>
      <protection/>
    </xf>
    <xf numFmtId="192" fontId="71" fillId="0" borderId="12" xfId="62" applyNumberFormat="1" applyFont="1" applyFill="1" applyBorder="1" applyAlignment="1">
      <alignment horizontal="center" vertical="center"/>
    </xf>
    <xf numFmtId="49" fontId="71" fillId="0" borderId="12" xfId="55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71" fillId="0" borderId="11" xfId="55" applyFont="1" applyFill="1" applyBorder="1" applyAlignment="1">
      <alignment horizontal="center" vertical="center" wrapText="1"/>
      <protection/>
    </xf>
    <xf numFmtId="180" fontId="71" fillId="0" borderId="11" xfId="55" applyNumberFormat="1" applyFont="1" applyFill="1" applyBorder="1" applyAlignment="1">
      <alignment horizontal="center" vertical="center"/>
      <protection/>
    </xf>
    <xf numFmtId="0" fontId="67" fillId="0" borderId="11" xfId="55" applyFont="1" applyFill="1" applyBorder="1" applyAlignment="1">
      <alignment horizontal="center" vertical="center" wrapText="1"/>
      <protection/>
    </xf>
    <xf numFmtId="192" fontId="67" fillId="0" borderId="11" xfId="62" applyNumberFormat="1" applyFont="1" applyFill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67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horizontal="left" vertical="center" wrapText="1" indent="3"/>
      <protection/>
    </xf>
    <xf numFmtId="49" fontId="71" fillId="0" borderId="13" xfId="55" applyNumberFormat="1" applyFont="1" applyFill="1" applyBorder="1" applyAlignment="1">
      <alignment horizontal="center" vertical="center"/>
      <protection/>
    </xf>
    <xf numFmtId="180" fontId="72" fillId="0" borderId="11" xfId="0" applyNumberFormat="1" applyFont="1" applyFill="1" applyBorder="1" applyAlignment="1">
      <alignment horizontal="center" vertical="center"/>
    </xf>
    <xf numFmtId="192" fontId="72" fillId="0" borderId="11" xfId="62" applyNumberFormat="1" applyFont="1" applyFill="1" applyBorder="1" applyAlignment="1">
      <alignment horizontal="center" vertical="center"/>
    </xf>
    <xf numFmtId="192" fontId="73" fillId="0" borderId="11" xfId="62" applyNumberFormat="1" applyFont="1" applyFill="1" applyBorder="1" applyAlignment="1">
      <alignment horizontal="center" vertical="center"/>
    </xf>
    <xf numFmtId="49" fontId="66" fillId="0" borderId="13" xfId="55" applyNumberFormat="1" applyFont="1" applyFill="1" applyBorder="1" applyAlignment="1">
      <alignment horizontal="center" vertical="center"/>
      <protection/>
    </xf>
    <xf numFmtId="180" fontId="4" fillId="0" borderId="13" xfId="55" applyNumberFormat="1" applyFont="1" applyFill="1" applyBorder="1" applyAlignment="1">
      <alignment vertical="center"/>
      <protection/>
    </xf>
    <xf numFmtId="0" fontId="67" fillId="0" borderId="14" xfId="55" applyNumberFormat="1" applyFont="1" applyFill="1" applyBorder="1" applyAlignment="1">
      <alignment horizontal="center" vertical="center" wrapText="1"/>
      <protection/>
    </xf>
    <xf numFmtId="180" fontId="72" fillId="0" borderId="14" xfId="55" applyNumberFormat="1" applyFont="1" applyFill="1" applyBorder="1" applyAlignment="1">
      <alignment vertical="center" wrapText="1"/>
      <protection/>
    </xf>
    <xf numFmtId="180" fontId="72" fillId="0" borderId="14" xfId="55" applyNumberFormat="1" applyFont="1" applyFill="1" applyBorder="1" applyAlignment="1">
      <alignment horizontal="center" vertical="center" wrapText="1"/>
      <protection/>
    </xf>
    <xf numFmtId="192" fontId="72" fillId="0" borderId="15" xfId="62" applyNumberFormat="1" applyFont="1" applyFill="1" applyBorder="1" applyAlignment="1">
      <alignment horizontal="center" vertical="center" wrapText="1"/>
    </xf>
    <xf numFmtId="49" fontId="66" fillId="0" borderId="11" xfId="55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left" wrapText="1" indent="3"/>
      <protection/>
    </xf>
    <xf numFmtId="0" fontId="66" fillId="0" borderId="16" xfId="55" applyNumberFormat="1" applyFont="1" applyFill="1" applyBorder="1" applyAlignment="1">
      <alignment horizontal="center" vertical="center" wrapText="1"/>
      <protection/>
    </xf>
    <xf numFmtId="180" fontId="66" fillId="13" borderId="11" xfId="0" applyNumberFormat="1" applyFont="1" applyFill="1" applyBorder="1" applyAlignment="1" applyProtection="1">
      <alignment horizontal="center" vertical="center"/>
      <protection/>
    </xf>
    <xf numFmtId="180" fontId="73" fillId="0" borderId="16" xfId="0" applyNumberFormat="1" applyFont="1" applyFill="1" applyBorder="1" applyAlignment="1">
      <alignment horizontal="center" vertical="center"/>
    </xf>
    <xf numFmtId="0" fontId="4" fillId="0" borderId="11" xfId="57" applyNumberFormat="1" applyFont="1" applyFill="1" applyBorder="1" applyAlignment="1">
      <alignment horizontal="left" wrapText="1" indent="3"/>
      <protection/>
    </xf>
    <xf numFmtId="0" fontId="66" fillId="0" borderId="11" xfId="55" applyNumberFormat="1" applyFont="1" applyFill="1" applyBorder="1" applyAlignment="1">
      <alignment horizontal="center" vertical="center" wrapText="1"/>
      <protection/>
    </xf>
    <xf numFmtId="180" fontId="73" fillId="0" borderId="11" xfId="0" applyNumberFormat="1" applyFont="1" applyFill="1" applyBorder="1" applyAlignment="1">
      <alignment horizontal="center" vertical="center"/>
    </xf>
    <xf numFmtId="0" fontId="4" fillId="0" borderId="12" xfId="57" applyNumberFormat="1" applyFont="1" applyFill="1" applyBorder="1" applyAlignment="1">
      <alignment horizontal="left" wrapText="1" indent="3"/>
      <protection/>
    </xf>
    <xf numFmtId="0" fontId="66" fillId="0" borderId="12" xfId="55" applyNumberFormat="1" applyFont="1" applyFill="1" applyBorder="1" applyAlignment="1">
      <alignment horizontal="center" vertical="center" wrapText="1"/>
      <protection/>
    </xf>
    <xf numFmtId="180" fontId="73" fillId="0" borderId="12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/>
    </xf>
    <xf numFmtId="180" fontId="74" fillId="13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>
      <alignment wrapText="1"/>
      <protection/>
    </xf>
    <xf numFmtId="180" fontId="66" fillId="0" borderId="11" xfId="0" applyNumberFormat="1" applyFont="1" applyFill="1" applyBorder="1" applyAlignment="1">
      <alignment horizontal="center" vertical="center"/>
    </xf>
    <xf numFmtId="192" fontId="66" fillId="0" borderId="11" xfId="62" applyNumberFormat="1" applyFont="1" applyFill="1" applyBorder="1" applyAlignment="1">
      <alignment horizontal="center" vertical="center"/>
    </xf>
    <xf numFmtId="0" fontId="4" fillId="0" borderId="11" xfId="55" applyNumberFormat="1" applyFont="1" applyFill="1" applyBorder="1" applyAlignment="1">
      <alignment vertical="center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49" fontId="74" fillId="0" borderId="13" xfId="55" applyNumberFormat="1" applyFont="1" applyFill="1" applyBorder="1" applyAlignment="1">
      <alignment horizontal="center" vertical="center"/>
      <protection/>
    </xf>
    <xf numFmtId="180" fontId="74" fillId="0" borderId="14" xfId="55" applyNumberFormat="1" applyFont="1" applyFill="1" applyBorder="1" applyAlignment="1">
      <alignment horizontal="center" vertical="center" wrapText="1"/>
      <protection/>
    </xf>
    <xf numFmtId="49" fontId="4" fillId="0" borderId="11" xfId="55" applyNumberFormat="1" applyFont="1" applyFill="1" applyBorder="1" applyAlignment="1">
      <alignment horizontal="center" vertical="center"/>
      <protection/>
    </xf>
    <xf numFmtId="180" fontId="4" fillId="0" borderId="16" xfId="55" applyNumberFormat="1" applyFont="1" applyFill="1" applyBorder="1" applyAlignment="1">
      <alignment horizontal="left" vertical="center" wrapText="1" indent="3"/>
      <protection/>
    </xf>
    <xf numFmtId="180" fontId="4" fillId="0" borderId="16" xfId="55" applyNumberFormat="1" applyFont="1" applyFill="1" applyBorder="1" applyAlignment="1">
      <alignment horizontal="center" vertical="center" wrapText="1"/>
      <protection/>
    </xf>
    <xf numFmtId="180" fontId="66" fillId="0" borderId="16" xfId="0" applyNumberFormat="1" applyFont="1" applyFill="1" applyBorder="1" applyAlignment="1">
      <alignment horizontal="center" vertical="center"/>
    </xf>
    <xf numFmtId="192" fontId="66" fillId="0" borderId="16" xfId="62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180" fontId="74" fillId="0" borderId="14" xfId="55" applyNumberFormat="1" applyFont="1" applyFill="1" applyBorder="1" applyAlignment="1">
      <alignment vertical="center" wrapText="1"/>
      <protection/>
    </xf>
    <xf numFmtId="192" fontId="74" fillId="0" borderId="15" xfId="62" applyNumberFormat="1" applyFont="1" applyFill="1" applyBorder="1" applyAlignment="1">
      <alignment horizontal="center" vertical="center" wrapText="1"/>
    </xf>
    <xf numFmtId="180" fontId="4" fillId="0" borderId="11" xfId="55" applyNumberFormat="1" applyFont="1" applyFill="1" applyBorder="1" applyAlignment="1">
      <alignment horizontal="left" vertical="center" wrapText="1" indent="3"/>
      <protection/>
    </xf>
    <xf numFmtId="180" fontId="66" fillId="0" borderId="11" xfId="55" applyNumberFormat="1" applyFont="1" applyFill="1" applyBorder="1" applyAlignment="1">
      <alignment horizontal="center" vertical="center" wrapText="1"/>
      <protection/>
    </xf>
    <xf numFmtId="192" fontId="73" fillId="0" borderId="16" xfId="62" applyNumberFormat="1" applyFont="1" applyFill="1" applyBorder="1" applyAlignment="1">
      <alignment horizontal="center" vertical="center"/>
    </xf>
    <xf numFmtId="180" fontId="4" fillId="0" borderId="12" xfId="55" applyNumberFormat="1" applyFont="1" applyFill="1" applyBorder="1" applyAlignment="1">
      <alignment horizontal="left" vertical="center" wrapText="1" indent="3"/>
      <protection/>
    </xf>
    <xf numFmtId="192" fontId="73" fillId="0" borderId="12" xfId="62" applyNumberFormat="1" applyFont="1" applyFill="1" applyBorder="1" applyAlignment="1">
      <alignment horizontal="center" vertical="center"/>
    </xf>
    <xf numFmtId="180" fontId="66" fillId="0" borderId="14" xfId="55" applyNumberFormat="1" applyFont="1" applyFill="1" applyBorder="1" applyAlignment="1">
      <alignment horizontal="center" vertical="center" wrapText="1"/>
      <protection/>
    </xf>
    <xf numFmtId="180" fontId="66" fillId="0" borderId="14" xfId="55" applyNumberFormat="1" applyFont="1" applyFill="1" applyBorder="1" applyAlignment="1">
      <alignment vertical="center" wrapText="1"/>
      <protection/>
    </xf>
    <xf numFmtId="192" fontId="66" fillId="0" borderId="15" xfId="62" applyNumberFormat="1" applyFont="1" applyFill="1" applyBorder="1" applyAlignment="1">
      <alignment horizontal="center" vertical="center" wrapText="1"/>
    </xf>
    <xf numFmtId="180" fontId="66" fillId="0" borderId="16" xfId="55" applyNumberFormat="1" applyFont="1" applyFill="1" applyBorder="1" applyAlignment="1">
      <alignment horizontal="center" vertical="center" wrapText="1"/>
      <protection/>
    </xf>
    <xf numFmtId="192" fontId="74" fillId="0" borderId="14" xfId="62" applyNumberFormat="1" applyFont="1" applyFill="1" applyBorder="1" applyAlignment="1">
      <alignment horizontal="center" vertical="center" wrapText="1"/>
    </xf>
    <xf numFmtId="180" fontId="4" fillId="0" borderId="13" xfId="55" applyNumberFormat="1" applyFont="1" applyFill="1" applyBorder="1" applyAlignment="1">
      <alignment vertical="center" wrapText="1"/>
      <protection/>
    </xf>
    <xf numFmtId="0" fontId="66" fillId="0" borderId="11" xfId="55" applyFont="1" applyFill="1" applyBorder="1" applyAlignment="1">
      <alignment horizontal="center" vertical="center" wrapText="1"/>
      <protection/>
    </xf>
    <xf numFmtId="180" fontId="4" fillId="0" borderId="17" xfId="55" applyNumberFormat="1" applyFont="1" applyFill="1" applyBorder="1" applyAlignment="1">
      <alignment horizontal="left" vertical="center" wrapText="1"/>
      <protection/>
    </xf>
    <xf numFmtId="180" fontId="74" fillId="0" borderId="0" xfId="55" applyNumberFormat="1" applyFont="1" applyFill="1" applyBorder="1" applyAlignment="1">
      <alignment horizontal="center" vertical="center" wrapText="1"/>
      <protection/>
    </xf>
    <xf numFmtId="180" fontId="73" fillId="0" borderId="0" xfId="0" applyNumberFormat="1" applyFont="1" applyFill="1" applyBorder="1" applyAlignment="1">
      <alignment horizontal="center" vertical="center"/>
    </xf>
    <xf numFmtId="192" fontId="73" fillId="0" borderId="0" xfId="62" applyNumberFormat="1" applyFont="1" applyFill="1" applyBorder="1" applyAlignment="1">
      <alignment horizontal="center" vertical="center"/>
    </xf>
    <xf numFmtId="180" fontId="74" fillId="0" borderId="13" xfId="55" applyNumberFormat="1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/>
    </xf>
    <xf numFmtId="192" fontId="7" fillId="0" borderId="11" xfId="62" applyNumberFormat="1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180" fontId="7" fillId="0" borderId="12" xfId="0" applyNumberFormat="1" applyFont="1" applyFill="1" applyBorder="1" applyAlignment="1">
      <alignment horizontal="center" vertical="center"/>
    </xf>
    <xf numFmtId="192" fontId="7" fillId="0" borderId="12" xfId="62" applyNumberFormat="1" applyFont="1" applyFill="1" applyBorder="1" applyAlignment="1">
      <alignment horizontal="center" vertical="center"/>
    </xf>
    <xf numFmtId="180" fontId="4" fillId="0" borderId="18" xfId="55" applyNumberFormat="1" applyFont="1" applyFill="1" applyBorder="1" applyAlignment="1">
      <alignment horizontal="left" vertical="center" wrapText="1" indent="5"/>
      <protection/>
    </xf>
    <xf numFmtId="0" fontId="66" fillId="0" borderId="14" xfId="55" applyFont="1" applyFill="1" applyBorder="1" applyAlignment="1">
      <alignment horizontal="center" vertical="center" wrapText="1"/>
      <protection/>
    </xf>
    <xf numFmtId="180" fontId="66" fillId="0" borderId="14" xfId="55" applyNumberFormat="1" applyFont="1" applyFill="1" applyBorder="1" applyAlignment="1">
      <alignment horizontal="center" vertical="center"/>
      <protection/>
    </xf>
    <xf numFmtId="180" fontId="66" fillId="0" borderId="14" xfId="0" applyNumberFormat="1" applyFont="1" applyFill="1" applyBorder="1" applyAlignment="1">
      <alignment horizontal="center" vertical="center"/>
    </xf>
    <xf numFmtId="192" fontId="66" fillId="0" borderId="15" xfId="62" applyNumberFormat="1" applyFont="1" applyFill="1" applyBorder="1" applyAlignment="1">
      <alignment horizontal="center" vertical="center"/>
    </xf>
    <xf numFmtId="0" fontId="66" fillId="0" borderId="16" xfId="55" applyFont="1" applyFill="1" applyBorder="1" applyAlignment="1">
      <alignment horizontal="center" vertical="center" wrapText="1"/>
      <protection/>
    </xf>
    <xf numFmtId="0" fontId="66" fillId="0" borderId="12" xfId="55" applyFont="1" applyFill="1" applyBorder="1" applyAlignment="1">
      <alignment horizontal="center" vertical="center" wrapText="1"/>
      <protection/>
    </xf>
    <xf numFmtId="180" fontId="66" fillId="0" borderId="12" xfId="0" applyNumberFormat="1" applyFont="1" applyFill="1" applyBorder="1" applyAlignment="1">
      <alignment horizontal="center" vertical="center"/>
    </xf>
    <xf numFmtId="192" fontId="66" fillId="0" borderId="12" xfId="62" applyNumberFormat="1" applyFont="1" applyFill="1" applyBorder="1" applyAlignment="1">
      <alignment horizontal="center" vertical="center"/>
    </xf>
    <xf numFmtId="0" fontId="4" fillId="0" borderId="11" xfId="57" applyNumberFormat="1" applyFont="1" applyFill="1" applyBorder="1" applyAlignment="1">
      <alignment horizontal="left" vertical="center" wrapText="1"/>
      <protection/>
    </xf>
    <xf numFmtId="49" fontId="66" fillId="0" borderId="12" xfId="5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vertical="center" wrapText="1" indent="2"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0" fontId="67" fillId="0" borderId="16" xfId="0" applyNumberFormat="1" applyFont="1" applyFill="1" applyBorder="1" applyAlignment="1">
      <alignment horizontal="center" vertical="center"/>
    </xf>
    <xf numFmtId="192" fontId="67" fillId="0" borderId="16" xfId="62" applyNumberFormat="1" applyFont="1" applyFill="1" applyBorder="1" applyAlignment="1">
      <alignment horizontal="center" vertical="center"/>
    </xf>
    <xf numFmtId="49" fontId="71" fillId="0" borderId="16" xfId="55" applyNumberFormat="1" applyFont="1" applyFill="1" applyBorder="1" applyAlignment="1">
      <alignment horizontal="center" vertical="center"/>
      <protection/>
    </xf>
    <xf numFmtId="180" fontId="6" fillId="0" borderId="11" xfId="55" applyNumberFormat="1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49" fontId="66" fillId="0" borderId="16" xfId="55" applyNumberFormat="1" applyFont="1" applyFill="1" applyBorder="1" applyAlignment="1">
      <alignment horizontal="center" vertical="center"/>
      <protection/>
    </xf>
    <xf numFmtId="180" fontId="4" fillId="0" borderId="11" xfId="55" applyNumberFormat="1" applyFont="1" applyFill="1" applyBorder="1" applyAlignment="1">
      <alignment horizontal="left" vertical="center" wrapText="1" indent="4"/>
      <protection/>
    </xf>
    <xf numFmtId="180" fontId="3" fillId="0" borderId="16" xfId="55" applyNumberFormat="1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180" fontId="66" fillId="13" borderId="11" xfId="0" applyNumberFormat="1" applyFont="1" applyFill="1" applyBorder="1" applyAlignment="1">
      <alignment horizontal="center" vertical="center"/>
    </xf>
    <xf numFmtId="180" fontId="3" fillId="0" borderId="11" xfId="55" applyNumberFormat="1" applyFont="1" applyFill="1" applyBorder="1" applyAlignment="1">
      <alignment horizontal="left" vertical="center" wrapText="1"/>
      <protection/>
    </xf>
    <xf numFmtId="180" fontId="3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92" fontId="4" fillId="0" borderId="11" xfId="62" applyNumberFormat="1" applyFont="1" applyFill="1" applyBorder="1" applyAlignment="1">
      <alignment horizontal="center" vertical="center"/>
    </xf>
    <xf numFmtId="180" fontId="4" fillId="0" borderId="11" xfId="55" applyNumberFormat="1" applyFont="1" applyFill="1" applyBorder="1" applyAlignment="1">
      <alignment horizontal="left" vertical="center" wrapText="1" indent="2"/>
      <protection/>
    </xf>
    <xf numFmtId="180" fontId="7" fillId="0" borderId="16" xfId="55" applyNumberFormat="1" applyFont="1" applyFill="1" applyBorder="1" applyAlignment="1">
      <alignment horizontal="center" vertical="center" wrapText="1"/>
      <protection/>
    </xf>
    <xf numFmtId="192" fontId="7" fillId="0" borderId="16" xfId="62" applyNumberFormat="1" applyFont="1" applyFill="1" applyBorder="1" applyAlignment="1">
      <alignment horizontal="center" vertical="center" wrapText="1"/>
    </xf>
    <xf numFmtId="180" fontId="3" fillId="0" borderId="11" xfId="55" applyNumberFormat="1" applyFont="1" applyFill="1" applyBorder="1" applyAlignment="1">
      <alignment wrapText="1"/>
      <protection/>
    </xf>
    <xf numFmtId="18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92" fontId="3" fillId="0" borderId="11" xfId="62" applyNumberFormat="1" applyFont="1" applyFill="1" applyBorder="1" applyAlignment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180" fontId="4" fillId="0" borderId="16" xfId="55" applyNumberFormat="1" applyFont="1" applyFill="1" applyBorder="1" applyAlignment="1">
      <alignment horizontal="left" vertical="center" wrapText="1" indent="2"/>
      <protection/>
    </xf>
    <xf numFmtId="0" fontId="71" fillId="0" borderId="12" xfId="55" applyFont="1" applyFill="1" applyBorder="1" applyAlignment="1">
      <alignment horizontal="center" vertical="center" wrapText="1"/>
      <protection/>
    </xf>
    <xf numFmtId="180" fontId="6" fillId="0" borderId="11" xfId="55" applyNumberFormat="1" applyFont="1" applyFill="1" applyBorder="1" applyAlignment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/>
    </xf>
    <xf numFmtId="192" fontId="6" fillId="0" borderId="11" xfId="62" applyNumberFormat="1" applyFont="1" applyFill="1" applyBorder="1" applyAlignment="1">
      <alignment horizontal="center" vertical="center"/>
    </xf>
    <xf numFmtId="180" fontId="75" fillId="0" borderId="11" xfId="0" applyNumberFormat="1" applyFont="1" applyFill="1" applyBorder="1" applyAlignment="1">
      <alignment horizontal="center" vertical="center"/>
    </xf>
    <xf numFmtId="192" fontId="75" fillId="0" borderId="11" xfId="62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center" wrapText="1" indent="3"/>
      <protection/>
    </xf>
    <xf numFmtId="180" fontId="4" fillId="0" borderId="19" xfId="55" applyNumberFormat="1" applyFont="1" applyFill="1" applyBorder="1" applyAlignment="1">
      <alignment horizontal="left" vertical="center" wrapText="1" indent="2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80" fontId="73" fillId="0" borderId="14" xfId="0" applyNumberFormat="1" applyFont="1" applyFill="1" applyBorder="1" applyAlignment="1">
      <alignment horizontal="center" vertical="center"/>
    </xf>
    <xf numFmtId="192" fontId="73" fillId="0" borderId="15" xfId="62" applyNumberFormat="1" applyFont="1" applyFill="1" applyBorder="1" applyAlignment="1">
      <alignment horizontal="center" vertical="center"/>
    </xf>
    <xf numFmtId="49" fontId="3" fillId="0" borderId="16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vertical="center" wrapText="1"/>
      <protection/>
    </xf>
    <xf numFmtId="180" fontId="7" fillId="0" borderId="16" xfId="0" applyNumberFormat="1" applyFont="1" applyFill="1" applyBorder="1" applyAlignment="1">
      <alignment horizontal="center" vertical="center"/>
    </xf>
    <xf numFmtId="192" fontId="7" fillId="0" borderId="16" xfId="62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vertical="center" wrapText="1"/>
      <protection/>
    </xf>
    <xf numFmtId="0" fontId="67" fillId="0" borderId="12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vertical="center"/>
      <protection/>
    </xf>
    <xf numFmtId="0" fontId="71" fillId="0" borderId="14" xfId="55" applyFont="1" applyFill="1" applyBorder="1" applyAlignment="1">
      <alignment horizontal="center" wrapText="1"/>
      <protection/>
    </xf>
    <xf numFmtId="180" fontId="67" fillId="0" borderId="14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left" vertical="center" wrapText="1" indent="3"/>
      <protection/>
    </xf>
    <xf numFmtId="180" fontId="66" fillId="0" borderId="16" xfId="55" applyNumberFormat="1" applyFont="1" applyFill="1" applyBorder="1" applyAlignment="1">
      <alignment horizontal="center" vertical="center"/>
      <protection/>
    </xf>
    <xf numFmtId="180" fontId="66" fillId="0" borderId="11" xfId="55" applyNumberFormat="1" applyFont="1" applyFill="1" applyBorder="1" applyAlignment="1">
      <alignment horizontal="center" vertical="center"/>
      <protection/>
    </xf>
    <xf numFmtId="180" fontId="4" fillId="0" borderId="11" xfId="55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180" fontId="67" fillId="13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>
      <alignment/>
    </xf>
    <xf numFmtId="0" fontId="71" fillId="0" borderId="0" xfId="0" applyFont="1" applyFill="1" applyAlignment="1">
      <alignment/>
    </xf>
    <xf numFmtId="0" fontId="73" fillId="0" borderId="0" xfId="0" applyFont="1" applyFill="1" applyAlignment="1">
      <alignment/>
    </xf>
    <xf numFmtId="180" fontId="71" fillId="13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55" applyNumberFormat="1" applyFont="1" applyFill="1" applyBorder="1" applyAlignment="1">
      <alignment horizontal="center" vertical="center" wrapText="1"/>
      <protection/>
    </xf>
    <xf numFmtId="180" fontId="66" fillId="0" borderId="0" xfId="0" applyNumberFormat="1" applyFont="1" applyFill="1" applyAlignment="1">
      <alignment/>
    </xf>
    <xf numFmtId="180" fontId="4" fillId="13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180" fontId="76" fillId="0" borderId="14" xfId="55" applyNumberFormat="1" applyFont="1" applyFill="1" applyBorder="1" applyAlignment="1">
      <alignment horizontal="center" vertical="center"/>
      <protection/>
    </xf>
    <xf numFmtId="49" fontId="66" fillId="0" borderId="11" xfId="57" applyNumberFormat="1" applyFont="1" applyFill="1" applyBorder="1" applyAlignment="1">
      <alignment horizontal="center" vertical="center" wrapText="1"/>
      <protection/>
    </xf>
    <xf numFmtId="180" fontId="66" fillId="13" borderId="11" xfId="55" applyNumberFormat="1" applyFont="1" applyFill="1" applyBorder="1" applyAlignment="1">
      <alignment horizontal="center" vertical="center"/>
      <protection/>
    </xf>
    <xf numFmtId="180" fontId="71" fillId="0" borderId="16" xfId="0" applyNumberFormat="1" applyFont="1" applyFill="1" applyBorder="1" applyAlignment="1">
      <alignment horizontal="center" vertical="center"/>
    </xf>
    <xf numFmtId="192" fontId="71" fillId="0" borderId="16" xfId="62" applyNumberFormat="1" applyFont="1" applyFill="1" applyBorder="1" applyAlignment="1">
      <alignment horizontal="center" vertical="center"/>
    </xf>
    <xf numFmtId="180" fontId="4" fillId="13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92" fontId="8" fillId="0" borderId="11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2" fillId="0" borderId="0" xfId="0" applyFont="1" applyFill="1" applyAlignment="1">
      <alignment/>
    </xf>
    <xf numFmtId="180" fontId="77" fillId="0" borderId="11" xfId="0" applyNumberFormat="1" applyFont="1" applyFill="1" applyBorder="1" applyAlignment="1">
      <alignment horizontal="center" vertical="center"/>
    </xf>
    <xf numFmtId="192" fontId="77" fillId="0" borderId="11" xfId="62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180" fontId="4" fillId="13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192" fontId="4" fillId="0" borderId="11" xfId="55" applyNumberFormat="1" applyFont="1" applyFill="1" applyBorder="1" applyAlignment="1">
      <alignment horizontal="center" vertical="center" wrapText="1"/>
      <protection/>
    </xf>
    <xf numFmtId="192" fontId="66" fillId="0" borderId="11" xfId="55" applyNumberFormat="1" applyFont="1" applyFill="1" applyBorder="1" applyAlignment="1">
      <alignment horizontal="center" vertical="center" wrapText="1"/>
      <protection/>
    </xf>
    <xf numFmtId="192" fontId="66" fillId="0" borderId="12" xfId="55" applyNumberFormat="1" applyFont="1" applyFill="1" applyBorder="1" applyAlignment="1">
      <alignment horizontal="center" vertical="center" wrapText="1"/>
      <protection/>
    </xf>
    <xf numFmtId="49" fontId="6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79" fillId="0" borderId="0" xfId="0" applyFont="1" applyFill="1" applyAlignment="1">
      <alignment horizontal="center"/>
    </xf>
    <xf numFmtId="192" fontId="48" fillId="0" borderId="0" xfId="62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49" fontId="68" fillId="0" borderId="0" xfId="0" applyNumberFormat="1" applyFont="1" applyFill="1" applyAlignment="1">
      <alignment horizontal="center" vertical="center"/>
    </xf>
    <xf numFmtId="180" fontId="68" fillId="0" borderId="0" xfId="0" applyNumberFormat="1" applyFont="1" applyFill="1" applyAlignment="1">
      <alignment horizontal="center"/>
    </xf>
    <xf numFmtId="180" fontId="68" fillId="0" borderId="0" xfId="0" applyNumberFormat="1" applyFont="1" applyFill="1" applyAlignment="1">
      <alignment horizontal="center" vertical="center"/>
    </xf>
    <xf numFmtId="192" fontId="68" fillId="0" borderId="0" xfId="62" applyNumberFormat="1" applyFont="1" applyFill="1" applyAlignment="1">
      <alignment horizontal="center" vertical="center"/>
    </xf>
    <xf numFmtId="49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horizontal="center"/>
    </xf>
    <xf numFmtId="180" fontId="68" fillId="0" borderId="0" xfId="0" applyNumberFormat="1" applyFont="1" applyFill="1" applyAlignment="1">
      <alignment/>
    </xf>
    <xf numFmtId="180" fontId="80" fillId="0" borderId="0" xfId="0" applyNumberFormat="1" applyFont="1" applyFill="1" applyAlignment="1">
      <alignment/>
    </xf>
    <xf numFmtId="192" fontId="81" fillId="0" borderId="0" xfId="62" applyNumberFormat="1" applyFont="1" applyFill="1" applyAlignment="1">
      <alignment horizontal="center" vertical="center"/>
    </xf>
    <xf numFmtId="180" fontId="67" fillId="0" borderId="0" xfId="0" applyNumberFormat="1" applyFont="1" applyFill="1" applyAlignment="1">
      <alignment/>
    </xf>
    <xf numFmtId="180" fontId="73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0" fontId="66" fillId="0" borderId="13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7" fillId="2" borderId="11" xfId="0" applyFont="1" applyFill="1" applyBorder="1" applyAlignment="1">
      <alignment/>
    </xf>
    <xf numFmtId="49" fontId="71" fillId="2" borderId="13" xfId="0" applyNumberFormat="1" applyFont="1" applyFill="1" applyBorder="1" applyAlignment="1">
      <alignment vertical="center"/>
    </xf>
    <xf numFmtId="49" fontId="71" fillId="2" borderId="14" xfId="0" applyNumberFormat="1" applyFont="1" applyFill="1" applyBorder="1" applyAlignment="1">
      <alignment horizontal="center" vertical="center"/>
    </xf>
    <xf numFmtId="180" fontId="71" fillId="2" borderId="14" xfId="0" applyNumberFormat="1" applyFont="1" applyFill="1" applyBorder="1" applyAlignment="1">
      <alignment vertical="center"/>
    </xf>
    <xf numFmtId="180" fontId="73" fillId="2" borderId="14" xfId="0" applyNumberFormat="1" applyFont="1" applyFill="1" applyBorder="1" applyAlignment="1">
      <alignment horizontal="center" vertical="center"/>
    </xf>
    <xf numFmtId="192" fontId="73" fillId="2" borderId="15" xfId="62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3" fillId="0" borderId="0" xfId="43" applyFont="1" applyFill="1" applyAlignment="1" applyProtection="1">
      <alignment horizontal="center" vertical="center"/>
      <protection/>
    </xf>
    <xf numFmtId="180" fontId="84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180" fontId="82" fillId="0" borderId="0" xfId="0" applyNumberFormat="1" applyFont="1" applyFill="1" applyAlignment="1">
      <alignment/>
    </xf>
    <xf numFmtId="180" fontId="82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/>
    </xf>
    <xf numFmtId="180" fontId="82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80" fontId="49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80" fontId="71" fillId="0" borderId="11" xfId="0" applyNumberFormat="1" applyFont="1" applyFill="1" applyBorder="1" applyAlignment="1" applyProtection="1">
      <alignment horizontal="center" vertical="center" wrapText="1"/>
      <protection hidden="1"/>
    </xf>
    <xf numFmtId="192" fontId="71" fillId="0" borderId="11" xfId="62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vertical="top"/>
    </xf>
    <xf numFmtId="49" fontId="71" fillId="0" borderId="14" xfId="0" applyNumberFormat="1" applyFont="1" applyFill="1" applyBorder="1" applyAlignment="1">
      <alignment horizontal="center" vertical="top"/>
    </xf>
    <xf numFmtId="180" fontId="71" fillId="0" borderId="14" xfId="0" applyNumberFormat="1" applyFont="1" applyFill="1" applyBorder="1" applyAlignment="1">
      <alignment vertical="top"/>
    </xf>
    <xf numFmtId="180" fontId="71" fillId="0" borderId="14" xfId="0" applyNumberFormat="1" applyFont="1" applyFill="1" applyBorder="1" applyAlignment="1">
      <alignment horizontal="center" vertical="top"/>
    </xf>
    <xf numFmtId="192" fontId="71" fillId="0" borderId="14" xfId="62" applyNumberFormat="1" applyFont="1" applyFill="1" applyBorder="1" applyAlignment="1">
      <alignment horizontal="center" vertical="center"/>
    </xf>
    <xf numFmtId="180" fontId="6" fillId="0" borderId="18" xfId="55" applyNumberFormat="1" applyFont="1" applyFill="1" applyBorder="1" applyAlignment="1">
      <alignment vertical="center" wrapText="1"/>
      <protection/>
    </xf>
    <xf numFmtId="180" fontId="4" fillId="0" borderId="20" xfId="55" applyNumberFormat="1" applyFont="1" applyFill="1" applyBorder="1" applyAlignment="1">
      <alignment horizontal="left" vertical="center" wrapText="1" indent="3"/>
      <protection/>
    </xf>
    <xf numFmtId="180" fontId="4" fillId="0" borderId="13" xfId="55" applyNumberFormat="1" applyFont="1" applyFill="1" applyBorder="1" applyAlignment="1">
      <alignment horizontal="left" vertical="center" wrapText="1" indent="3"/>
      <protection/>
    </xf>
    <xf numFmtId="180" fontId="4" fillId="0" borderId="18" xfId="55" applyNumberFormat="1" applyFont="1" applyFill="1" applyBorder="1" applyAlignment="1">
      <alignment horizontal="left" vertical="center" wrapText="1" indent="3"/>
      <protection/>
    </xf>
    <xf numFmtId="180" fontId="71" fillId="0" borderId="11" xfId="55" applyNumberFormat="1" applyFont="1" applyFill="1" applyBorder="1" applyAlignment="1">
      <alignment horizontal="center" vertical="center" wrapText="1"/>
      <protection/>
    </xf>
    <xf numFmtId="180" fontId="74" fillId="0" borderId="11" xfId="55" applyNumberFormat="1" applyFont="1" applyFill="1" applyBorder="1" applyAlignment="1">
      <alignment horizontal="center" vertical="center" wrapText="1"/>
      <protection/>
    </xf>
    <xf numFmtId="180" fontId="74" fillId="0" borderId="11" xfId="0" applyNumberFormat="1" applyFont="1" applyFill="1" applyBorder="1" applyAlignment="1">
      <alignment horizontal="center" vertical="center"/>
    </xf>
    <xf numFmtId="192" fontId="74" fillId="0" borderId="11" xfId="62" applyNumberFormat="1" applyFont="1" applyFill="1" applyBorder="1" applyAlignment="1">
      <alignment horizontal="center" vertical="center"/>
    </xf>
    <xf numFmtId="180" fontId="74" fillId="0" borderId="11" xfId="55" applyNumberFormat="1" applyFont="1" applyFill="1" applyBorder="1" applyAlignment="1">
      <alignment vertical="center" wrapText="1"/>
      <protection/>
    </xf>
    <xf numFmtId="192" fontId="74" fillId="0" borderId="11" xfId="62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 shrinkToFit="1" readingOrder="1"/>
    </xf>
    <xf numFmtId="0" fontId="71" fillId="0" borderId="0" xfId="0" applyFont="1" applyFill="1" applyBorder="1" applyAlignment="1" applyProtection="1">
      <alignment horizontal="center" vertical="top" wrapText="1" shrinkToFit="1" readingOrder="1"/>
      <protection hidden="1"/>
    </xf>
    <xf numFmtId="180" fontId="71" fillId="0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0" fontId="82" fillId="0" borderId="0" xfId="0" applyFont="1" applyFill="1" applyBorder="1" applyAlignment="1">
      <alignment horizontal="center" vertical="center"/>
    </xf>
  </cellXfs>
  <cellStyles count="55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3 10" xfId="54"/>
    <cellStyle name="Обычный 2 5" xfId="55"/>
    <cellStyle name="Обычный 2 5 2" xfId="56"/>
    <cellStyle name="Обычный 7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80" zoomScaleNormal="6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5" sqref="D35"/>
    </sheetView>
  </sheetViews>
  <sheetFormatPr defaultColWidth="9.00390625" defaultRowHeight="12.75"/>
  <cols>
    <col min="1" max="1" width="9.75390625" style="13" customWidth="1"/>
    <col min="2" max="2" width="56.25390625" style="9" customWidth="1"/>
    <col min="3" max="3" width="18.125" style="14" customWidth="1"/>
    <col min="4" max="4" width="28.125" style="15" customWidth="1"/>
    <col min="5" max="5" width="29.125" style="15" customWidth="1"/>
    <col min="6" max="6" width="24.875" style="15" customWidth="1"/>
    <col min="7" max="7" width="26.125" style="16" customWidth="1"/>
    <col min="8" max="8" width="15.625" style="223" customWidth="1"/>
    <col min="9" max="9" width="16.625" style="223" customWidth="1"/>
    <col min="10" max="10" width="24.625" style="12" customWidth="1"/>
    <col min="11" max="11" width="9.125" style="12" customWidth="1"/>
    <col min="12" max="12" width="19.625" style="12" customWidth="1"/>
    <col min="13" max="16" width="26.25390625" style="12" bestFit="1" customWidth="1"/>
    <col min="17" max="17" width="26.25390625" style="12" customWidth="1"/>
    <col min="18" max="16384" width="9.125" style="12" customWidth="1"/>
  </cols>
  <sheetData>
    <row r="1" spans="1:9" s="3" customFormat="1" ht="20.25">
      <c r="A1" s="260" t="s">
        <v>478</v>
      </c>
      <c r="B1" s="260"/>
      <c r="C1" s="260"/>
      <c r="D1" s="260"/>
      <c r="E1" s="260"/>
      <c r="F1" s="260"/>
      <c r="G1" s="260"/>
      <c r="H1" s="223"/>
      <c r="I1" s="224"/>
    </row>
    <row r="2" spans="1:9" s="3" customFormat="1" ht="21" customHeight="1">
      <c r="A2" s="261" t="s">
        <v>326</v>
      </c>
      <c r="B2" s="261"/>
      <c r="C2" s="261"/>
      <c r="D2" s="261"/>
      <c r="E2" s="261"/>
      <c r="F2" s="261"/>
      <c r="G2" s="261"/>
      <c r="H2" s="223"/>
      <c r="I2" s="223"/>
    </row>
    <row r="3" spans="1:9" s="3" customFormat="1" ht="21" customHeight="1">
      <c r="A3" s="262" t="s">
        <v>474</v>
      </c>
      <c r="B3" s="262"/>
      <c r="C3" s="262"/>
      <c r="D3" s="262"/>
      <c r="E3" s="262"/>
      <c r="F3" s="262"/>
      <c r="G3" s="262"/>
      <c r="H3" s="223"/>
      <c r="I3" s="223"/>
    </row>
    <row r="4" spans="1:9" s="3" customFormat="1" ht="20.25">
      <c r="A4" s="4"/>
      <c r="B4" s="5"/>
      <c r="C4" s="6"/>
      <c r="D4" s="7"/>
      <c r="E4" s="7"/>
      <c r="F4" s="2"/>
      <c r="G4" s="8"/>
      <c r="H4" s="263" t="s">
        <v>475</v>
      </c>
      <c r="I4" s="263"/>
    </row>
    <row r="5" spans="1:9" s="171" customFormat="1" ht="106.5" customHeight="1">
      <c r="A5" s="240" t="s">
        <v>327</v>
      </c>
      <c r="B5" s="241" t="s">
        <v>3</v>
      </c>
      <c r="C5" s="242" t="s">
        <v>477</v>
      </c>
      <c r="D5" s="243" t="str">
        <f>F399</f>
        <v>за 12 месяцев 2021 года</v>
      </c>
      <c r="E5" s="243" t="str">
        <f>+A3</f>
        <v>за 12 месяцев 2022 года</v>
      </c>
      <c r="F5" s="17" t="s">
        <v>328</v>
      </c>
      <c r="G5" s="244" t="s">
        <v>329</v>
      </c>
      <c r="H5" s="225" t="str">
        <f>+D5</f>
        <v>за 12 месяцев 2021 года</v>
      </c>
      <c r="I5" s="225" t="str">
        <f>+E5</f>
        <v>за 12 месяцев 2022 года</v>
      </c>
    </row>
    <row r="6" spans="1:9" s="3" customFormat="1" ht="20.25">
      <c r="A6" s="18">
        <v>1</v>
      </c>
      <c r="B6" s="19">
        <v>2</v>
      </c>
      <c r="C6" s="20">
        <v>3</v>
      </c>
      <c r="D6" s="21">
        <v>4</v>
      </c>
      <c r="E6" s="21">
        <v>5</v>
      </c>
      <c r="F6" s="22">
        <v>6</v>
      </c>
      <c r="G6" s="18" t="s">
        <v>0</v>
      </c>
      <c r="H6" s="226"/>
      <c r="I6" s="226"/>
    </row>
    <row r="7" spans="2:9" s="3" customFormat="1" ht="20.25">
      <c r="B7" s="245" t="s">
        <v>4</v>
      </c>
      <c r="C7" s="246"/>
      <c r="D7" s="247"/>
      <c r="E7" s="247"/>
      <c r="F7" s="248"/>
      <c r="G7" s="249"/>
      <c r="H7" s="226"/>
      <c r="I7" s="226"/>
    </row>
    <row r="8" spans="1:9" s="171" customFormat="1" ht="81">
      <c r="A8" s="23" t="s">
        <v>17</v>
      </c>
      <c r="B8" s="24" t="s">
        <v>18</v>
      </c>
      <c r="C8" s="25" t="s">
        <v>5</v>
      </c>
      <c r="D8" s="26">
        <f>+D10+D11+D12</f>
        <v>18</v>
      </c>
      <c r="E8" s="26">
        <f>+E10+E11+E12</f>
        <v>16</v>
      </c>
      <c r="F8" s="26">
        <f>+E8-D8</f>
        <v>-2</v>
      </c>
      <c r="G8" s="149">
        <f>+E8/D8-1</f>
        <v>-0.11111111111111116</v>
      </c>
      <c r="H8" s="227"/>
      <c r="I8" s="227"/>
    </row>
    <row r="9" spans="1:9" s="3" customFormat="1" ht="20.25" hidden="1">
      <c r="A9" s="48"/>
      <c r="B9" s="49" t="s">
        <v>19</v>
      </c>
      <c r="C9" s="50"/>
      <c r="D9" s="51"/>
      <c r="E9" s="51"/>
      <c r="F9" s="52"/>
      <c r="G9" s="53"/>
      <c r="H9" s="226"/>
      <c r="I9" s="226"/>
    </row>
    <row r="10" spans="1:9" s="172" customFormat="1" ht="18.75" hidden="1">
      <c r="A10" s="54" t="s">
        <v>20</v>
      </c>
      <c r="B10" s="55" t="s">
        <v>21</v>
      </c>
      <c r="C10" s="56" t="s">
        <v>5</v>
      </c>
      <c r="D10" s="57">
        <v>15</v>
      </c>
      <c r="E10" s="57">
        <f>6+4+4</f>
        <v>14</v>
      </c>
      <c r="F10" s="58">
        <f>+E10-D10</f>
        <v>-1</v>
      </c>
      <c r="G10" s="47">
        <f>+E10/D10-1</f>
        <v>-0.06666666666666665</v>
      </c>
      <c r="H10" s="223"/>
      <c r="I10" s="223"/>
    </row>
    <row r="11" spans="1:9" s="172" customFormat="1" ht="18.75" hidden="1">
      <c r="A11" s="54" t="s">
        <v>22</v>
      </c>
      <c r="B11" s="59" t="s">
        <v>23</v>
      </c>
      <c r="C11" s="60" t="s">
        <v>5</v>
      </c>
      <c r="D11" s="57">
        <v>2</v>
      </c>
      <c r="E11" s="57">
        <v>1</v>
      </c>
      <c r="F11" s="61">
        <f>+E11-D11</f>
        <v>-1</v>
      </c>
      <c r="G11" s="47">
        <f>+E11/D11-1</f>
        <v>-0.5</v>
      </c>
      <c r="H11" s="226"/>
      <c r="I11" s="226"/>
    </row>
    <row r="12" spans="1:9" s="172" customFormat="1" ht="18.75" hidden="1">
      <c r="A12" s="54" t="s">
        <v>24</v>
      </c>
      <c r="B12" s="62" t="s">
        <v>25</v>
      </c>
      <c r="C12" s="63" t="s">
        <v>5</v>
      </c>
      <c r="D12" s="57">
        <v>1</v>
      </c>
      <c r="E12" s="57">
        <v>1</v>
      </c>
      <c r="F12" s="64">
        <f>+E12-D12</f>
        <v>0</v>
      </c>
      <c r="G12" s="47">
        <f>+E12/D12-1</f>
        <v>0</v>
      </c>
      <c r="H12" s="226"/>
      <c r="I12" s="226"/>
    </row>
    <row r="13" spans="1:9" s="3" customFormat="1" ht="20.25" hidden="1">
      <c r="A13" s="48"/>
      <c r="B13" s="49" t="s">
        <v>26</v>
      </c>
      <c r="C13" s="50"/>
      <c r="D13" s="51"/>
      <c r="E13" s="51"/>
      <c r="F13" s="52"/>
      <c r="G13" s="53"/>
      <c r="H13" s="223"/>
      <c r="I13" s="223"/>
    </row>
    <row r="14" spans="1:9" s="172" customFormat="1" ht="18.75" hidden="1">
      <c r="A14" s="65" t="s">
        <v>27</v>
      </c>
      <c r="B14" s="59" t="s">
        <v>28</v>
      </c>
      <c r="C14" s="60" t="s">
        <v>5</v>
      </c>
      <c r="D14" s="57"/>
      <c r="E14" s="57">
        <v>2</v>
      </c>
      <c r="F14" s="61">
        <f>+E14-D14</f>
        <v>2</v>
      </c>
      <c r="G14" s="47" t="e">
        <f>+E14/D14-1</f>
        <v>#DIV/0!</v>
      </c>
      <c r="H14" s="226"/>
      <c r="I14" s="226"/>
    </row>
    <row r="15" spans="1:9" s="172" customFormat="1" ht="18.75" hidden="1">
      <c r="A15" s="65" t="s">
        <v>29</v>
      </c>
      <c r="B15" s="62" t="s">
        <v>30</v>
      </c>
      <c r="C15" s="63" t="s">
        <v>5</v>
      </c>
      <c r="D15" s="57">
        <v>1</v>
      </c>
      <c r="E15" s="57">
        <v>1</v>
      </c>
      <c r="F15" s="64">
        <f>+E15-D15</f>
        <v>0</v>
      </c>
      <c r="G15" s="47">
        <f>+E15/D15-1</f>
        <v>0</v>
      </c>
      <c r="H15" s="226"/>
      <c r="I15" s="226"/>
    </row>
    <row r="16" spans="1:9" s="3" customFormat="1" ht="81" hidden="1">
      <c r="A16" s="23" t="s">
        <v>31</v>
      </c>
      <c r="B16" s="27" t="s">
        <v>32</v>
      </c>
      <c r="C16" s="28" t="s">
        <v>5</v>
      </c>
      <c r="D16" s="173">
        <v>1</v>
      </c>
      <c r="E16" s="173">
        <v>2</v>
      </c>
      <c r="F16" s="29">
        <f>+E16-D16</f>
        <v>1</v>
      </c>
      <c r="G16" s="30">
        <f>+E16/D16-1</f>
        <v>1</v>
      </c>
      <c r="H16" s="228"/>
      <c r="I16" s="228"/>
    </row>
    <row r="17" spans="1:9" s="3" customFormat="1" ht="101.25">
      <c r="A17" s="23" t="s">
        <v>33</v>
      </c>
      <c r="B17" s="27" t="s">
        <v>34</v>
      </c>
      <c r="C17" s="28" t="s">
        <v>5</v>
      </c>
      <c r="D17" s="29">
        <f>+D18+D21+D24</f>
        <v>68</v>
      </c>
      <c r="E17" s="29">
        <f>+E18+E21+E24</f>
        <v>54</v>
      </c>
      <c r="F17" s="29">
        <f>+E17-D17</f>
        <v>-14</v>
      </c>
      <c r="G17" s="30">
        <f>+E17/D17-1</f>
        <v>-0.20588235294117652</v>
      </c>
      <c r="H17" s="223"/>
      <c r="I17" s="223"/>
    </row>
    <row r="18" spans="1:9" s="1" customFormat="1" ht="15.75" customHeight="1" hidden="1">
      <c r="A18" s="54" t="s">
        <v>35</v>
      </c>
      <c r="B18" s="67" t="s">
        <v>36</v>
      </c>
      <c r="C18" s="60" t="s">
        <v>5</v>
      </c>
      <c r="D18" s="68">
        <f>+D19+D20</f>
        <v>35</v>
      </c>
      <c r="E18" s="68">
        <f>+E19+E20</f>
        <v>35</v>
      </c>
      <c r="F18" s="68">
        <f aca="true" t="shared" si="0" ref="F18:F33">+E18-D18</f>
        <v>0</v>
      </c>
      <c r="G18" s="69">
        <f aca="true" t="shared" si="1" ref="G18:G33">+E18/D18-1</f>
        <v>0</v>
      </c>
      <c r="H18" s="223"/>
      <c r="I18" s="223"/>
    </row>
    <row r="19" spans="1:9" s="172" customFormat="1" ht="18.75" hidden="1">
      <c r="A19" s="54" t="s">
        <v>37</v>
      </c>
      <c r="B19" s="67" t="s">
        <v>38</v>
      </c>
      <c r="C19" s="60" t="s">
        <v>5</v>
      </c>
      <c r="D19" s="57">
        <v>13</v>
      </c>
      <c r="E19" s="57">
        <f>3+4+1</f>
        <v>8</v>
      </c>
      <c r="F19" s="61">
        <f t="shared" si="0"/>
        <v>-5</v>
      </c>
      <c r="G19" s="47">
        <f t="shared" si="1"/>
        <v>-0.3846153846153846</v>
      </c>
      <c r="H19" s="223"/>
      <c r="I19" s="223"/>
    </row>
    <row r="20" spans="1:9" s="172" customFormat="1" ht="18.75" hidden="1">
      <c r="A20" s="54" t="s">
        <v>39</v>
      </c>
      <c r="B20" s="67" t="s">
        <v>40</v>
      </c>
      <c r="C20" s="60" t="s">
        <v>5</v>
      </c>
      <c r="D20" s="57">
        <v>22</v>
      </c>
      <c r="E20" s="57">
        <f>18+9</f>
        <v>27</v>
      </c>
      <c r="F20" s="61">
        <f t="shared" si="0"/>
        <v>5</v>
      </c>
      <c r="G20" s="47">
        <f t="shared" si="1"/>
        <v>0.2272727272727273</v>
      </c>
      <c r="H20" s="223"/>
      <c r="I20" s="223"/>
    </row>
    <row r="21" spans="1:9" s="1" customFormat="1" ht="34.5" customHeight="1" hidden="1">
      <c r="A21" s="54" t="s">
        <v>41</v>
      </c>
      <c r="B21" s="70" t="s">
        <v>42</v>
      </c>
      <c r="C21" s="60" t="s">
        <v>5</v>
      </c>
      <c r="D21" s="68">
        <f>D22+D23</f>
        <v>33</v>
      </c>
      <c r="E21" s="68">
        <f>E22+E23</f>
        <v>19</v>
      </c>
      <c r="F21" s="68">
        <f t="shared" si="0"/>
        <v>-14</v>
      </c>
      <c r="G21" s="69">
        <f t="shared" si="1"/>
        <v>-0.4242424242424242</v>
      </c>
      <c r="H21" s="223"/>
      <c r="I21" s="223"/>
    </row>
    <row r="22" spans="1:9" s="172" customFormat="1" ht="18.75" hidden="1">
      <c r="A22" s="54" t="s">
        <v>43</v>
      </c>
      <c r="B22" s="67" t="s">
        <v>38</v>
      </c>
      <c r="C22" s="60" t="s">
        <v>5</v>
      </c>
      <c r="D22" s="57">
        <v>3</v>
      </c>
      <c r="E22" s="57">
        <v>1</v>
      </c>
      <c r="F22" s="61">
        <f t="shared" si="0"/>
        <v>-2</v>
      </c>
      <c r="G22" s="47">
        <f t="shared" si="1"/>
        <v>-0.6666666666666667</v>
      </c>
      <c r="H22" s="223"/>
      <c r="I22" s="223"/>
    </row>
    <row r="23" spans="1:9" s="172" customFormat="1" ht="18.75" hidden="1">
      <c r="A23" s="54" t="s">
        <v>44</v>
      </c>
      <c r="B23" s="67" t="s">
        <v>40</v>
      </c>
      <c r="C23" s="60" t="s">
        <v>5</v>
      </c>
      <c r="D23" s="57">
        <v>30</v>
      </c>
      <c r="E23" s="57">
        <f>6+12</f>
        <v>18</v>
      </c>
      <c r="F23" s="61">
        <f t="shared" si="0"/>
        <v>-12</v>
      </c>
      <c r="G23" s="47">
        <f t="shared" si="1"/>
        <v>-0.4</v>
      </c>
      <c r="H23" s="223"/>
      <c r="I23" s="223"/>
    </row>
    <row r="24" spans="1:9" s="1" customFormat="1" ht="37.5" hidden="1">
      <c r="A24" s="54" t="s">
        <v>45</v>
      </c>
      <c r="B24" s="71" t="s">
        <v>46</v>
      </c>
      <c r="C24" s="60" t="s">
        <v>5</v>
      </c>
      <c r="D24" s="68">
        <f>+D25+D26</f>
        <v>0</v>
      </c>
      <c r="E24" s="68">
        <f>+E25+E26</f>
        <v>0</v>
      </c>
      <c r="F24" s="68">
        <f t="shared" si="0"/>
        <v>0</v>
      </c>
      <c r="G24" s="69" t="e">
        <f t="shared" si="1"/>
        <v>#DIV/0!</v>
      </c>
      <c r="H24" s="223"/>
      <c r="I24" s="223"/>
    </row>
    <row r="25" spans="1:9" s="172" customFormat="1" ht="18.75" hidden="1">
      <c r="A25" s="54" t="s">
        <v>47</v>
      </c>
      <c r="B25" s="67" t="s">
        <v>38</v>
      </c>
      <c r="C25" s="60" t="s">
        <v>5</v>
      </c>
      <c r="D25" s="57">
        <v>0</v>
      </c>
      <c r="E25" s="57">
        <v>0</v>
      </c>
      <c r="F25" s="61">
        <f t="shared" si="0"/>
        <v>0</v>
      </c>
      <c r="G25" s="47" t="e">
        <f t="shared" si="1"/>
        <v>#DIV/0!</v>
      </c>
      <c r="H25" s="223"/>
      <c r="I25" s="223"/>
    </row>
    <row r="26" spans="1:9" s="172" customFormat="1" ht="18.75" hidden="1">
      <c r="A26" s="54" t="s">
        <v>48</v>
      </c>
      <c r="B26" s="67" t="s">
        <v>40</v>
      </c>
      <c r="C26" s="60" t="s">
        <v>5</v>
      </c>
      <c r="D26" s="57">
        <v>0</v>
      </c>
      <c r="E26" s="57">
        <v>0</v>
      </c>
      <c r="F26" s="61">
        <f t="shared" si="0"/>
        <v>0</v>
      </c>
      <c r="G26" s="47" t="e">
        <f t="shared" si="1"/>
        <v>#DIV/0!</v>
      </c>
      <c r="H26" s="223"/>
      <c r="I26" s="223"/>
    </row>
    <row r="27" spans="1:9" s="1" customFormat="1" ht="37.5" hidden="1">
      <c r="A27" s="54" t="s">
        <v>49</v>
      </c>
      <c r="B27" s="67" t="s">
        <v>50</v>
      </c>
      <c r="C27" s="60" t="s">
        <v>5</v>
      </c>
      <c r="D27" s="68">
        <f>+D28+D29</f>
        <v>34</v>
      </c>
      <c r="E27" s="68">
        <f>+E28+E29</f>
        <v>10</v>
      </c>
      <c r="F27" s="68">
        <f t="shared" si="0"/>
        <v>-24</v>
      </c>
      <c r="G27" s="69">
        <f t="shared" si="1"/>
        <v>-0.7058823529411764</v>
      </c>
      <c r="H27" s="223"/>
      <c r="I27" s="223"/>
    </row>
    <row r="28" spans="1:9" s="172" customFormat="1" ht="18.75" hidden="1">
      <c r="A28" s="54" t="s">
        <v>51</v>
      </c>
      <c r="B28" s="67" t="s">
        <v>38</v>
      </c>
      <c r="C28" s="60" t="s">
        <v>5</v>
      </c>
      <c r="D28" s="57">
        <v>7</v>
      </c>
      <c r="E28" s="57">
        <v>3</v>
      </c>
      <c r="F28" s="61">
        <f t="shared" si="0"/>
        <v>-4</v>
      </c>
      <c r="G28" s="47">
        <f t="shared" si="1"/>
        <v>-0.5714285714285714</v>
      </c>
      <c r="H28" s="223"/>
      <c r="I28" s="223" t="s">
        <v>330</v>
      </c>
    </row>
    <row r="29" spans="1:9" s="172" customFormat="1" ht="18.75" hidden="1">
      <c r="A29" s="54" t="s">
        <v>52</v>
      </c>
      <c r="B29" s="67" t="s">
        <v>40</v>
      </c>
      <c r="C29" s="60" t="s">
        <v>5</v>
      </c>
      <c r="D29" s="57">
        <v>27</v>
      </c>
      <c r="E29" s="57">
        <f>3+4</f>
        <v>7</v>
      </c>
      <c r="F29" s="61">
        <f t="shared" si="0"/>
        <v>-20</v>
      </c>
      <c r="G29" s="47">
        <f t="shared" si="1"/>
        <v>-0.7407407407407407</v>
      </c>
      <c r="H29" s="223"/>
      <c r="I29" s="223"/>
    </row>
    <row r="30" spans="1:12" s="3" customFormat="1" ht="60.75">
      <c r="A30" s="23" t="s">
        <v>53</v>
      </c>
      <c r="B30" s="250" t="s">
        <v>54</v>
      </c>
      <c r="C30" s="254" t="s">
        <v>55</v>
      </c>
      <c r="D30" s="29">
        <f>+D32+D33</f>
        <v>281380182</v>
      </c>
      <c r="E30" s="29">
        <f>+E32+E33</f>
        <v>164572041.7</v>
      </c>
      <c r="F30" s="29">
        <f t="shared" si="0"/>
        <v>-116808140.30000001</v>
      </c>
      <c r="G30" s="30">
        <f t="shared" si="1"/>
        <v>-0.4151256832295318</v>
      </c>
      <c r="H30" s="223"/>
      <c r="I30" s="223"/>
      <c r="J30" s="212"/>
      <c r="L30" s="212"/>
    </row>
    <row r="31" spans="1:9" s="1" customFormat="1" ht="18.75" hidden="1">
      <c r="A31" s="72"/>
      <c r="B31" s="49" t="s">
        <v>56</v>
      </c>
      <c r="C31" s="255"/>
      <c r="D31" s="256"/>
      <c r="E31" s="256"/>
      <c r="F31" s="256"/>
      <c r="G31" s="257"/>
      <c r="H31" s="223"/>
      <c r="I31" s="223"/>
    </row>
    <row r="32" spans="1:12" s="1" customFormat="1" ht="18.75" hidden="1">
      <c r="A32" s="74" t="s">
        <v>57</v>
      </c>
      <c r="B32" s="251" t="s">
        <v>58</v>
      </c>
      <c r="C32" s="174" t="s">
        <v>55</v>
      </c>
      <c r="D32" s="57">
        <v>234319021.5</v>
      </c>
      <c r="E32" s="57">
        <f>87479049.1+16110477.4+31368495.5</f>
        <v>134958022</v>
      </c>
      <c r="F32" s="68">
        <f t="shared" si="0"/>
        <v>-99360999.5</v>
      </c>
      <c r="G32" s="69">
        <f t="shared" si="1"/>
        <v>-0.4240415432940001</v>
      </c>
      <c r="H32" s="223"/>
      <c r="I32" s="223"/>
      <c r="L32" s="175"/>
    </row>
    <row r="33" spans="1:12" s="1" customFormat="1" ht="61.5" customHeight="1" hidden="1">
      <c r="A33" s="74" t="s">
        <v>59</v>
      </c>
      <c r="B33" s="251" t="s">
        <v>60</v>
      </c>
      <c r="C33" s="79" t="s">
        <v>55</v>
      </c>
      <c r="D33" s="57">
        <v>47061160.5</v>
      </c>
      <c r="E33" s="57">
        <v>29614019.7</v>
      </c>
      <c r="F33" s="68">
        <f t="shared" si="0"/>
        <v>-17447140.8</v>
      </c>
      <c r="G33" s="69">
        <f t="shared" si="1"/>
        <v>-0.37073333115106677</v>
      </c>
      <c r="H33" s="223" t="str">
        <f>IF(D33=D43+D44+D45,"ОК","Ошибка")</f>
        <v>ОК</v>
      </c>
      <c r="I33" s="223" t="str">
        <f>IF(E33=E43+E44+E45,"ОК","Ошибка")</f>
        <v>ОК</v>
      </c>
      <c r="L33" s="175"/>
    </row>
    <row r="34" spans="1:9" s="1" customFormat="1" ht="18.75" hidden="1">
      <c r="A34" s="48"/>
      <c r="B34" s="49" t="s">
        <v>61</v>
      </c>
      <c r="C34" s="255"/>
      <c r="D34" s="258"/>
      <c r="E34" s="258"/>
      <c r="F34" s="255"/>
      <c r="G34" s="259"/>
      <c r="H34" s="223" t="str">
        <f>IF(D30=D35+D36+D37,"ОК","Ошибка")</f>
        <v>ОК</v>
      </c>
      <c r="I34" s="223" t="str">
        <f>IF(E30=E35+E36+E37,"ОК","Ошибка")</f>
        <v>ОК</v>
      </c>
    </row>
    <row r="35" spans="1:10" s="172" customFormat="1" ht="24" customHeight="1">
      <c r="A35" s="74" t="s">
        <v>62</v>
      </c>
      <c r="B35" s="252" t="s">
        <v>63</v>
      </c>
      <c r="C35" s="83" t="s">
        <v>55</v>
      </c>
      <c r="D35" s="57">
        <v>98074661.4</v>
      </c>
      <c r="E35" s="57">
        <f>36616422.2+10869151.4+54657556.3</f>
        <v>102143129.9</v>
      </c>
      <c r="F35" s="61">
        <f>+E35-D35</f>
        <v>4068468.5</v>
      </c>
      <c r="G35" s="47">
        <f>+E35/D35-1</f>
        <v>0.041483380538084536</v>
      </c>
      <c r="H35" s="229"/>
      <c r="I35" s="229"/>
      <c r="J35" s="213"/>
    </row>
    <row r="36" spans="1:10" s="172" customFormat="1" ht="25.5" customHeight="1">
      <c r="A36" s="74" t="s">
        <v>64</v>
      </c>
      <c r="B36" s="252" t="s">
        <v>65</v>
      </c>
      <c r="C36" s="83" t="s">
        <v>55</v>
      </c>
      <c r="D36" s="57">
        <v>183305520.6</v>
      </c>
      <c r="E36" s="57">
        <f>50862626.9+5241326+6324958.9</f>
        <v>62428911.8</v>
      </c>
      <c r="F36" s="61">
        <f>+E36-D36</f>
        <v>-120876608.8</v>
      </c>
      <c r="G36" s="47">
        <f>+E36/D36-1</f>
        <v>-0.6594269960028689</v>
      </c>
      <c r="H36" s="223"/>
      <c r="I36" s="223"/>
      <c r="J36" s="213"/>
    </row>
    <row r="37" spans="1:9" s="172" customFormat="1" ht="18.75">
      <c r="A37" s="74" t="s">
        <v>66</v>
      </c>
      <c r="B37" s="253" t="s">
        <v>67</v>
      </c>
      <c r="C37" s="83" t="s">
        <v>55</v>
      </c>
      <c r="D37" s="57">
        <v>0</v>
      </c>
      <c r="E37" s="57">
        <v>0</v>
      </c>
      <c r="F37" s="61">
        <f>+E37-D37</f>
        <v>0</v>
      </c>
      <c r="G37" s="47" t="e">
        <f>+E37/D37-1</f>
        <v>#DIV/0!</v>
      </c>
      <c r="H37" s="223"/>
      <c r="I37" s="223"/>
    </row>
    <row r="38" spans="1:9" s="1" customFormat="1" ht="18.75" hidden="1">
      <c r="A38" s="48"/>
      <c r="B38" s="49" t="s">
        <v>19</v>
      </c>
      <c r="C38" s="87"/>
      <c r="D38" s="88"/>
      <c r="E38" s="88"/>
      <c r="F38" s="87"/>
      <c r="G38" s="89"/>
      <c r="H38" s="223" t="str">
        <f>IF(D30=D39+D40+D41,"ОК","Ошибка")</f>
        <v>ОК</v>
      </c>
      <c r="I38" s="223" t="str">
        <f>IF(E30=E39+E40+E41,"ОК","Ошибка")</f>
        <v>ОК</v>
      </c>
    </row>
    <row r="39" spans="1:9" s="172" customFormat="1" ht="18.75" hidden="1">
      <c r="A39" s="74" t="s">
        <v>68</v>
      </c>
      <c r="B39" s="75" t="s">
        <v>69</v>
      </c>
      <c r="C39" s="90" t="s">
        <v>55</v>
      </c>
      <c r="D39" s="57">
        <v>280077637</v>
      </c>
      <c r="E39" s="57">
        <f>87479049.1+16110477.4+54865667</f>
        <v>158455193.5</v>
      </c>
      <c r="F39" s="58">
        <f>+E39-D39</f>
        <v>-121622443.5</v>
      </c>
      <c r="G39" s="84">
        <f>+E39/D39-1</f>
        <v>-0.43424546423176225</v>
      </c>
      <c r="H39" s="229"/>
      <c r="I39" s="230"/>
    </row>
    <row r="40" spans="1:9" s="172" customFormat="1" ht="18.75" hidden="1">
      <c r="A40" s="74" t="s">
        <v>70</v>
      </c>
      <c r="B40" s="82" t="s">
        <v>71</v>
      </c>
      <c r="C40" s="83" t="s">
        <v>55</v>
      </c>
      <c r="D40" s="57">
        <v>1302545</v>
      </c>
      <c r="E40" s="57">
        <v>6116848.2</v>
      </c>
      <c r="F40" s="61">
        <f aca="true" t="shared" si="2" ref="F40:F56">+E40-D40</f>
        <v>4814303.2</v>
      </c>
      <c r="G40" s="47">
        <f aca="true" t="shared" si="3" ref="G40:G56">+E40/D40-1</f>
        <v>3.696074377468725</v>
      </c>
      <c r="H40" s="223"/>
      <c r="I40" s="230"/>
    </row>
    <row r="41" spans="1:9" s="172" customFormat="1" ht="18.75" hidden="1">
      <c r="A41" s="74" t="s">
        <v>72</v>
      </c>
      <c r="B41" s="82" t="s">
        <v>73</v>
      </c>
      <c r="C41" s="83" t="s">
        <v>55</v>
      </c>
      <c r="D41" s="57">
        <v>0</v>
      </c>
      <c r="E41" s="57">
        <v>0</v>
      </c>
      <c r="F41" s="61">
        <f t="shared" si="2"/>
        <v>0</v>
      </c>
      <c r="G41" s="47" t="e">
        <f t="shared" si="3"/>
        <v>#DIV/0!</v>
      </c>
      <c r="H41" s="223"/>
      <c r="I41" s="223"/>
    </row>
    <row r="42" spans="1:9" s="1" customFormat="1" ht="18.75" hidden="1">
      <c r="A42" s="48"/>
      <c r="B42" s="49" t="s">
        <v>74</v>
      </c>
      <c r="C42" s="73"/>
      <c r="D42" s="80"/>
      <c r="E42" s="80"/>
      <c r="F42" s="73"/>
      <c r="G42" s="91"/>
      <c r="H42" s="223" t="str">
        <f>IF(D30=D43+D44+D45+D46+D47,"ОК","Ошибка")</f>
        <v>ОК</v>
      </c>
      <c r="I42" s="223" t="str">
        <f>IF(E30=E43+E44+E45+E46+E47,"ОК","Ошибка")</f>
        <v>ОК</v>
      </c>
    </row>
    <row r="43" spans="1:9" s="172" customFormat="1" ht="37.5" hidden="1">
      <c r="A43" s="74" t="s">
        <v>75</v>
      </c>
      <c r="B43" s="82" t="s">
        <v>76</v>
      </c>
      <c r="C43" s="83" t="s">
        <v>55</v>
      </c>
      <c r="D43" s="57">
        <v>0</v>
      </c>
      <c r="E43" s="57">
        <v>0</v>
      </c>
      <c r="F43" s="61">
        <f t="shared" si="2"/>
        <v>0</v>
      </c>
      <c r="G43" s="47" t="e">
        <f t="shared" si="3"/>
        <v>#DIV/0!</v>
      </c>
      <c r="H43" s="223"/>
      <c r="I43" s="223"/>
    </row>
    <row r="44" spans="1:9" s="172" customFormat="1" ht="39" customHeight="1" hidden="1">
      <c r="A44" s="74" t="s">
        <v>77</v>
      </c>
      <c r="B44" s="82" t="s">
        <v>78</v>
      </c>
      <c r="C44" s="83" t="s">
        <v>55</v>
      </c>
      <c r="D44" s="57">
        <v>0</v>
      </c>
      <c r="E44" s="57">
        <v>28259104</v>
      </c>
      <c r="F44" s="61">
        <f t="shared" si="2"/>
        <v>28259104</v>
      </c>
      <c r="G44" s="47" t="e">
        <f t="shared" si="3"/>
        <v>#DIV/0!</v>
      </c>
      <c r="H44" s="223"/>
      <c r="I44" s="231"/>
    </row>
    <row r="45" spans="1:9" s="172" customFormat="1" ht="45" customHeight="1" hidden="1">
      <c r="A45" s="74" t="s">
        <v>79</v>
      </c>
      <c r="B45" s="82" t="s">
        <v>80</v>
      </c>
      <c r="C45" s="83" t="s">
        <v>55</v>
      </c>
      <c r="D45" s="57">
        <v>47061160.5</v>
      </c>
      <c r="E45" s="57">
        <v>1354915.7</v>
      </c>
      <c r="F45" s="61">
        <f t="shared" si="2"/>
        <v>-45706244.8</v>
      </c>
      <c r="G45" s="47">
        <f t="shared" si="3"/>
        <v>-0.9712094711306577</v>
      </c>
      <c r="H45" s="223"/>
      <c r="I45" s="223"/>
    </row>
    <row r="46" spans="1:9" s="172" customFormat="1" ht="18.75" hidden="1">
      <c r="A46" s="74" t="s">
        <v>81</v>
      </c>
      <c r="B46" s="82" t="s">
        <v>82</v>
      </c>
      <c r="C46" s="83" t="s">
        <v>55</v>
      </c>
      <c r="D46" s="57">
        <v>173279161</v>
      </c>
      <c r="E46" s="57">
        <f>33905068.9+5241326+3995534.2</f>
        <v>43141929.1</v>
      </c>
      <c r="F46" s="61">
        <f>+E46-D46</f>
        <v>-130137231.9</v>
      </c>
      <c r="G46" s="47">
        <f>+E46/D46-1</f>
        <v>-0.7510264428161676</v>
      </c>
      <c r="H46" s="223"/>
      <c r="I46" s="231"/>
    </row>
    <row r="47" spans="1:11" s="172" customFormat="1" ht="18.75" hidden="1">
      <c r="A47" s="74" t="s">
        <v>83</v>
      </c>
      <c r="B47" s="82" t="s">
        <v>84</v>
      </c>
      <c r="C47" s="83" t="s">
        <v>55</v>
      </c>
      <c r="D47" s="57">
        <v>61039860.5</v>
      </c>
      <c r="E47" s="57">
        <f>53573980.2+10869151.4+27372961.3</f>
        <v>91816092.9</v>
      </c>
      <c r="F47" s="61">
        <f>+E47-D47</f>
        <v>30776232.400000006</v>
      </c>
      <c r="G47" s="47">
        <f>+E47/D47-1</f>
        <v>0.504198930795394</v>
      </c>
      <c r="H47" s="223" t="str">
        <f>IF(D32=D47+D46,"ОК","Ошибка")</f>
        <v>ОК</v>
      </c>
      <c r="I47" s="223" t="str">
        <f>IF(E32=E47+E46,"ОК","Ошибка")</f>
        <v>ОК</v>
      </c>
      <c r="K47" s="213"/>
    </row>
    <row r="48" spans="1:13" s="1" customFormat="1" ht="37.5" hidden="1">
      <c r="A48" s="74" t="s">
        <v>85</v>
      </c>
      <c r="B48" s="92" t="s">
        <v>86</v>
      </c>
      <c r="C48" s="83" t="s">
        <v>55</v>
      </c>
      <c r="D48" s="57">
        <v>0</v>
      </c>
      <c r="E48" s="57">
        <v>22457420</v>
      </c>
      <c r="F48" s="68">
        <f t="shared" si="2"/>
        <v>22457420</v>
      </c>
      <c r="G48" s="69" t="e">
        <f t="shared" si="3"/>
        <v>#DIV/0!</v>
      </c>
      <c r="H48" s="223"/>
      <c r="I48" s="223"/>
      <c r="J48" s="175"/>
      <c r="L48" s="214"/>
      <c r="M48" s="214"/>
    </row>
    <row r="49" spans="1:9" s="3" customFormat="1" ht="81">
      <c r="A49" s="23" t="s">
        <v>87</v>
      </c>
      <c r="B49" s="31" t="s">
        <v>88</v>
      </c>
      <c r="C49" s="32" t="s">
        <v>55</v>
      </c>
      <c r="D49" s="26">
        <f>D50+D51+D52+D53</f>
        <v>1198746085.1</v>
      </c>
      <c r="E49" s="26">
        <f>E50+E51+E52+E53</f>
        <v>193698477.61</v>
      </c>
      <c r="F49" s="26">
        <f t="shared" si="2"/>
        <v>-1005047607.4899999</v>
      </c>
      <c r="G49" s="33">
        <f t="shared" si="3"/>
        <v>-0.8384157579177065</v>
      </c>
      <c r="H49" s="232"/>
      <c r="I49" s="233"/>
    </row>
    <row r="50" spans="1:10" s="1" customFormat="1" ht="18.75">
      <c r="A50" s="54" t="s">
        <v>89</v>
      </c>
      <c r="B50" s="82" t="s">
        <v>6</v>
      </c>
      <c r="C50" s="215" t="s">
        <v>55</v>
      </c>
      <c r="D50" s="57">
        <v>1095867164.6</v>
      </c>
      <c r="E50" s="57">
        <v>62005322.699999996</v>
      </c>
      <c r="F50" s="61">
        <f t="shared" si="2"/>
        <v>-1033861841.8999999</v>
      </c>
      <c r="G50" s="47">
        <f t="shared" si="3"/>
        <v>-0.9434189428217493</v>
      </c>
      <c r="H50" s="223"/>
      <c r="I50" s="231"/>
      <c r="J50" s="175"/>
    </row>
    <row r="51" spans="1:9" s="1" customFormat="1" ht="75">
      <c r="A51" s="74" t="s">
        <v>90</v>
      </c>
      <c r="B51" s="82" t="s">
        <v>91</v>
      </c>
      <c r="C51" s="215" t="s">
        <v>55</v>
      </c>
      <c r="D51" s="57">
        <v>0</v>
      </c>
      <c r="E51" s="57">
        <v>0</v>
      </c>
      <c r="F51" s="61">
        <f t="shared" si="2"/>
        <v>0</v>
      </c>
      <c r="G51" s="47" t="e">
        <f t="shared" si="3"/>
        <v>#DIV/0!</v>
      </c>
      <c r="H51" s="223" t="str">
        <f>IF(D51=D80,"ОК","Ошибка")</f>
        <v>ОК</v>
      </c>
      <c r="I51" s="223" t="str">
        <f>IF(E51=E80,"ОК","Ошибка")</f>
        <v>ОК</v>
      </c>
    </row>
    <row r="52" spans="1:10" s="1" customFormat="1" ht="56.25">
      <c r="A52" s="74" t="s">
        <v>92</v>
      </c>
      <c r="B52" s="82" t="s">
        <v>7</v>
      </c>
      <c r="C52" s="215" t="s">
        <v>55</v>
      </c>
      <c r="D52" s="57">
        <v>13908874.5</v>
      </c>
      <c r="E52" s="57">
        <f>5686717.7+1568147.4+3442421.6</f>
        <v>10697286.7</v>
      </c>
      <c r="F52" s="61">
        <f t="shared" si="2"/>
        <v>-3211587.8000000007</v>
      </c>
      <c r="G52" s="47">
        <f t="shared" si="3"/>
        <v>-0.23090206184547868</v>
      </c>
      <c r="H52" s="223"/>
      <c r="I52" s="231"/>
      <c r="J52" s="175"/>
    </row>
    <row r="53" spans="1:9" s="1" customFormat="1" ht="18.75">
      <c r="A53" s="74" t="s">
        <v>93</v>
      </c>
      <c r="B53" s="82" t="s">
        <v>8</v>
      </c>
      <c r="C53" s="93" t="s">
        <v>55</v>
      </c>
      <c r="D53" s="57">
        <v>88970046</v>
      </c>
      <c r="E53" s="57">
        <f>26302149.11+32571066.2+62122652.9</f>
        <v>120995868.21000001</v>
      </c>
      <c r="F53" s="61">
        <f t="shared" si="2"/>
        <v>32025822.21000001</v>
      </c>
      <c r="G53" s="47">
        <f t="shared" si="3"/>
        <v>0.35996184839558265</v>
      </c>
      <c r="H53" s="223"/>
      <c r="I53" s="231"/>
    </row>
    <row r="54" spans="2:9" s="1" customFormat="1" ht="18.75" hidden="1">
      <c r="B54" s="94" t="s">
        <v>94</v>
      </c>
      <c r="C54" s="95"/>
      <c r="D54" s="57">
        <v>0</v>
      </c>
      <c r="E54" s="57"/>
      <c r="F54" s="96"/>
      <c r="G54" s="97"/>
      <c r="H54" s="223"/>
      <c r="I54" s="223"/>
    </row>
    <row r="55" spans="1:9" s="1" customFormat="1" ht="75" hidden="1">
      <c r="A55" s="54" t="s">
        <v>331</v>
      </c>
      <c r="B55" s="82" t="s">
        <v>95</v>
      </c>
      <c r="C55" s="93" t="s">
        <v>55</v>
      </c>
      <c r="D55" s="57">
        <v>31779579.2</v>
      </c>
      <c r="E55" s="57">
        <v>56112.7</v>
      </c>
      <c r="F55" s="61">
        <f>+E55-D55</f>
        <v>-31723466.5</v>
      </c>
      <c r="G55" s="47">
        <f>+E55/D55-1</f>
        <v>-0.9982343158275676</v>
      </c>
      <c r="H55" s="223" t="str">
        <f>IF(D49=D55+D56,"ОК","Ошибка")</f>
        <v>ОК</v>
      </c>
      <c r="I55" s="223" t="str">
        <f>IF(E49=E55+E56,"ОК","Ошибка")</f>
        <v>ОК</v>
      </c>
    </row>
    <row r="56" spans="1:10" s="172" customFormat="1" ht="18.75" hidden="1">
      <c r="A56" s="54" t="s">
        <v>96</v>
      </c>
      <c r="B56" s="82" t="s">
        <v>58</v>
      </c>
      <c r="C56" s="93" t="s">
        <v>55</v>
      </c>
      <c r="D56" s="57">
        <v>1166966505.9</v>
      </c>
      <c r="E56" s="57">
        <v>193642364.91</v>
      </c>
      <c r="F56" s="61">
        <f t="shared" si="2"/>
        <v>-973324140.9900001</v>
      </c>
      <c r="G56" s="47">
        <f t="shared" si="3"/>
        <v>-0.8340634766028207</v>
      </c>
      <c r="H56" s="223"/>
      <c r="I56" s="231"/>
      <c r="J56" s="213"/>
    </row>
    <row r="57" spans="1:9" s="1" customFormat="1" ht="18.75" hidden="1">
      <c r="A57" s="54"/>
      <c r="B57" s="49" t="s">
        <v>97</v>
      </c>
      <c r="C57" s="98"/>
      <c r="D57" s="57">
        <v>0</v>
      </c>
      <c r="E57" s="57"/>
      <c r="F57" s="73"/>
      <c r="G57" s="81"/>
      <c r="H57" s="223" t="str">
        <f>IF(D50=D60+D58+D59+D61,"ОК","Ошибка")</f>
        <v>ОК</v>
      </c>
      <c r="I57" s="223" t="str">
        <f>IF(E50=E60+E58+E59+E61,"ОК","Ошибка")</f>
        <v>ОК</v>
      </c>
    </row>
    <row r="58" spans="1:9" s="177" customFormat="1" ht="18.75" hidden="1">
      <c r="A58" s="74" t="s">
        <v>98</v>
      </c>
      <c r="B58" s="82" t="s">
        <v>99</v>
      </c>
      <c r="C58" s="79" t="s">
        <v>55</v>
      </c>
      <c r="D58" s="57">
        <v>1649755.9</v>
      </c>
      <c r="E58" s="176">
        <f>537457.1+84979.8+332583</f>
        <v>955019.9</v>
      </c>
      <c r="F58" s="99">
        <f>+E58-D58</f>
        <v>-694735.9999999999</v>
      </c>
      <c r="G58" s="100">
        <f>+E58/D58-1</f>
        <v>-0.4211144206242875</v>
      </c>
      <c r="H58" s="223"/>
      <c r="I58" s="231"/>
    </row>
    <row r="59" spans="1:9" s="177" customFormat="1" ht="18.75" hidden="1">
      <c r="A59" s="74" t="s">
        <v>100</v>
      </c>
      <c r="B59" s="82" t="s">
        <v>101</v>
      </c>
      <c r="C59" s="79" t="s">
        <v>55</v>
      </c>
      <c r="D59" s="57">
        <v>5819736.5</v>
      </c>
      <c r="E59" s="176">
        <f>69518.7+454150</f>
        <v>523668.7</v>
      </c>
      <c r="F59" s="99">
        <f>+E59-D59</f>
        <v>-5296067.8</v>
      </c>
      <c r="G59" s="100">
        <f>+E59/D59-1</f>
        <v>-0.9100184862321515</v>
      </c>
      <c r="H59" s="223"/>
      <c r="I59" s="231"/>
    </row>
    <row r="60" spans="1:9" s="177" customFormat="1" ht="37.5" hidden="1">
      <c r="A60" s="74" t="s">
        <v>102</v>
      </c>
      <c r="B60" s="82" t="s">
        <v>103</v>
      </c>
      <c r="C60" s="79" t="s">
        <v>55</v>
      </c>
      <c r="D60" s="57">
        <v>1088088528.8</v>
      </c>
      <c r="E60" s="176">
        <f>60101062.3+31770.6+204706.2</f>
        <v>60337539.1</v>
      </c>
      <c r="F60" s="99">
        <f>+E60-D60</f>
        <v>-1027750989.6999999</v>
      </c>
      <c r="G60" s="100">
        <f>+E60/D60-1</f>
        <v>-0.9445472151364895</v>
      </c>
      <c r="H60" s="223"/>
      <c r="I60" s="231"/>
    </row>
    <row r="61" spans="1:9" s="177" customFormat="1" ht="18.75" hidden="1">
      <c r="A61" s="74" t="s">
        <v>104</v>
      </c>
      <c r="B61" s="85" t="s">
        <v>332</v>
      </c>
      <c r="C61" s="101" t="s">
        <v>55</v>
      </c>
      <c r="D61" s="57">
        <v>309143.4</v>
      </c>
      <c r="E61" s="176">
        <v>189095</v>
      </c>
      <c r="F61" s="102">
        <f>+E61-D61</f>
        <v>-120048.40000000002</v>
      </c>
      <c r="G61" s="103">
        <f>+E61/D61-1</f>
        <v>-0.3883259354720172</v>
      </c>
      <c r="H61" s="223"/>
      <c r="I61" s="231"/>
    </row>
    <row r="62" spans="1:9" s="177" customFormat="1" ht="18.75" hidden="1">
      <c r="A62" s="74" t="s">
        <v>333</v>
      </c>
      <c r="B62" s="104" t="s">
        <v>105</v>
      </c>
      <c r="C62" s="101" t="s">
        <v>55</v>
      </c>
      <c r="D62" s="57">
        <v>12503902.9</v>
      </c>
      <c r="E62" s="176">
        <v>202169.4</v>
      </c>
      <c r="F62" s="102">
        <f>+E62-D62</f>
        <v>-12301733.5</v>
      </c>
      <c r="G62" s="103">
        <f>+E62/D62-1</f>
        <v>-0.9838314963242397</v>
      </c>
      <c r="H62" s="223"/>
      <c r="I62" s="231"/>
    </row>
    <row r="63" spans="1:9" s="1" customFormat="1" ht="18.75" hidden="1">
      <c r="A63" s="48"/>
      <c r="B63" s="49" t="s">
        <v>106</v>
      </c>
      <c r="C63" s="105"/>
      <c r="D63" s="106"/>
      <c r="E63" s="178"/>
      <c r="F63" s="107"/>
      <c r="G63" s="108"/>
      <c r="H63" s="223" t="str">
        <f>IF(D49=D64+D65+D66,"ОК","Ошибка")</f>
        <v>ОК</v>
      </c>
      <c r="I63" s="223" t="str">
        <f>IF(E49=E64+E65+E66,"ОК","Ошибка")</f>
        <v>ОК</v>
      </c>
    </row>
    <row r="64" spans="1:9" s="172" customFormat="1" ht="18.75" hidden="1">
      <c r="A64" s="54" t="s">
        <v>334</v>
      </c>
      <c r="B64" s="75" t="s">
        <v>69</v>
      </c>
      <c r="C64" s="109" t="s">
        <v>55</v>
      </c>
      <c r="D64" s="57">
        <v>123285032.2</v>
      </c>
      <c r="E64" s="176">
        <f>34369285.8+34444869.7+65065855.9-360.7</f>
        <v>133879650.7</v>
      </c>
      <c r="F64" s="77">
        <f>+E64-D64</f>
        <v>10594618.5</v>
      </c>
      <c r="G64" s="78">
        <f>+E64/D64-1</f>
        <v>0.0859359673347273</v>
      </c>
      <c r="H64" s="229"/>
      <c r="I64" s="230"/>
    </row>
    <row r="65" spans="1:12" s="172" customFormat="1" ht="18.75" hidden="1">
      <c r="A65" s="54" t="s">
        <v>335</v>
      </c>
      <c r="B65" s="82" t="s">
        <v>71</v>
      </c>
      <c r="C65" s="93" t="s">
        <v>55</v>
      </c>
      <c r="D65" s="57">
        <v>217901.7</v>
      </c>
      <c r="E65" s="176">
        <v>1490657.8</v>
      </c>
      <c r="F65" s="68">
        <f>+E65-D65</f>
        <v>1272756.1</v>
      </c>
      <c r="G65" s="69">
        <f>+E65/D65-1</f>
        <v>5.840964526665005</v>
      </c>
      <c r="H65" s="223"/>
      <c r="I65" s="231"/>
      <c r="J65" s="213"/>
      <c r="L65" s="213"/>
    </row>
    <row r="66" spans="1:9" s="172" customFormat="1" ht="18.75" hidden="1">
      <c r="A66" s="54" t="s">
        <v>336</v>
      </c>
      <c r="B66" s="85" t="s">
        <v>73</v>
      </c>
      <c r="C66" s="110" t="s">
        <v>55</v>
      </c>
      <c r="D66" s="57">
        <v>1075243151.2</v>
      </c>
      <c r="E66" s="176">
        <v>58328169.11</v>
      </c>
      <c r="F66" s="111">
        <f>+E66-D66</f>
        <v>-1016914982.09</v>
      </c>
      <c r="G66" s="112">
        <f>+E66/D66-1</f>
        <v>-0.9457535078973494</v>
      </c>
      <c r="H66" s="223"/>
      <c r="I66" s="231"/>
    </row>
    <row r="67" spans="1:9" s="1" customFormat="1" ht="18.75" hidden="1">
      <c r="A67" s="48"/>
      <c r="B67" s="49" t="s">
        <v>107</v>
      </c>
      <c r="C67" s="105"/>
      <c r="D67" s="106"/>
      <c r="E67" s="106"/>
      <c r="F67" s="107"/>
      <c r="G67" s="108"/>
      <c r="H67" s="223" t="str">
        <f>IF(D50=D68+D69+D70+D71,"ОК","Ошибка")</f>
        <v>ОК</v>
      </c>
      <c r="I67" s="223" t="str">
        <f>IF(E50=E68+E69+E70+E71,"ОК","Ошибка")</f>
        <v>ОК</v>
      </c>
    </row>
    <row r="68" spans="1:9" s="172" customFormat="1" ht="18.75" hidden="1">
      <c r="A68" s="54" t="s">
        <v>337</v>
      </c>
      <c r="B68" s="75" t="s">
        <v>108</v>
      </c>
      <c r="C68" s="109" t="s">
        <v>55</v>
      </c>
      <c r="D68" s="57">
        <v>0</v>
      </c>
      <c r="E68" s="57">
        <v>0</v>
      </c>
      <c r="F68" s="77">
        <f>+E68-D68</f>
        <v>0</v>
      </c>
      <c r="G68" s="78" t="e">
        <f aca="true" t="shared" si="4" ref="G68:G88">+E68/D68-1</f>
        <v>#DIV/0!</v>
      </c>
      <c r="H68" s="223"/>
      <c r="I68" s="223"/>
    </row>
    <row r="69" spans="1:12" s="172" customFormat="1" ht="18.75" hidden="1">
      <c r="A69" s="54" t="s">
        <v>338</v>
      </c>
      <c r="B69" s="82" t="s">
        <v>109</v>
      </c>
      <c r="C69" s="93" t="s">
        <v>55</v>
      </c>
      <c r="D69" s="57">
        <v>0</v>
      </c>
      <c r="E69" s="57">
        <v>0</v>
      </c>
      <c r="F69" s="68">
        <f>+E69-D69</f>
        <v>0</v>
      </c>
      <c r="G69" s="69" t="e">
        <f t="shared" si="4"/>
        <v>#DIV/0!</v>
      </c>
      <c r="H69" s="223"/>
      <c r="I69" s="223"/>
      <c r="L69" s="213"/>
    </row>
    <row r="70" spans="1:9" s="172" customFormat="1" ht="18.75" hidden="1">
      <c r="A70" s="54" t="s">
        <v>339</v>
      </c>
      <c r="B70" s="82" t="s">
        <v>110</v>
      </c>
      <c r="C70" s="93" t="s">
        <v>55</v>
      </c>
      <c r="D70" s="57">
        <v>6222408.5</v>
      </c>
      <c r="E70" s="57">
        <v>56112.7</v>
      </c>
      <c r="F70" s="68">
        <f>+E70-D70</f>
        <v>-6166295.8</v>
      </c>
      <c r="G70" s="69">
        <f t="shared" si="4"/>
        <v>-0.9909821574716607</v>
      </c>
      <c r="H70" s="223"/>
      <c r="I70" s="223"/>
    </row>
    <row r="71" spans="1:10" s="172" customFormat="1" ht="18.75" hidden="1">
      <c r="A71" s="54" t="s">
        <v>340</v>
      </c>
      <c r="B71" s="82" t="s">
        <v>84</v>
      </c>
      <c r="C71" s="93" t="s">
        <v>55</v>
      </c>
      <c r="D71" s="57">
        <v>1089644756.1</v>
      </c>
      <c r="E71" s="57">
        <f>60708588.1+305656.1+935326.5-360.7</f>
        <v>61949210</v>
      </c>
      <c r="F71" s="68">
        <f>+E71-D71</f>
        <v>-1027695546.0999999</v>
      </c>
      <c r="G71" s="69">
        <f t="shared" si="4"/>
        <v>-0.9431473334284419</v>
      </c>
      <c r="H71" s="223"/>
      <c r="I71" s="231"/>
      <c r="J71" s="213"/>
    </row>
    <row r="72" spans="1:9" s="172" customFormat="1" ht="37.5" hidden="1">
      <c r="A72" s="179" t="s">
        <v>341</v>
      </c>
      <c r="B72" s="113" t="s">
        <v>86</v>
      </c>
      <c r="C72" s="93" t="s">
        <v>55</v>
      </c>
      <c r="D72" s="57">
        <v>947466.5</v>
      </c>
      <c r="E72" s="57">
        <v>231714.6</v>
      </c>
      <c r="F72" s="68">
        <f>+E72-D72</f>
        <v>-715751.9</v>
      </c>
      <c r="G72" s="69">
        <f t="shared" si="4"/>
        <v>-0.7554376856595986</v>
      </c>
      <c r="H72" s="223"/>
      <c r="I72" s="223"/>
    </row>
    <row r="73" spans="1:9" s="172" customFormat="1" ht="37.5" hidden="1">
      <c r="A73" s="179" t="s">
        <v>342</v>
      </c>
      <c r="B73" s="113" t="s">
        <v>111</v>
      </c>
      <c r="C73" s="93" t="s">
        <v>55</v>
      </c>
      <c r="D73" s="57">
        <v>321378.6</v>
      </c>
      <c r="E73" s="57">
        <v>45367.3</v>
      </c>
      <c r="F73" s="68">
        <f aca="true" t="shared" si="5" ref="F73:F79">+E73-D73</f>
        <v>-276011.3</v>
      </c>
      <c r="G73" s="69">
        <f t="shared" si="4"/>
        <v>-0.8588353424901347</v>
      </c>
      <c r="H73" s="223"/>
      <c r="I73" s="223"/>
    </row>
    <row r="74" spans="1:10" s="3" customFormat="1" ht="53.25" customHeight="1">
      <c r="A74" s="34" t="s">
        <v>112</v>
      </c>
      <c r="B74" s="35" t="s">
        <v>479</v>
      </c>
      <c r="C74" s="36" t="s">
        <v>5</v>
      </c>
      <c r="D74" s="37">
        <f>D75+D76+D77+D78+D79</f>
        <v>1586</v>
      </c>
      <c r="E74" s="37">
        <f>E75+E76+E77+E78+E79</f>
        <v>1144</v>
      </c>
      <c r="F74" s="29">
        <f>E74-D74</f>
        <v>-442</v>
      </c>
      <c r="G74" s="30">
        <f t="shared" si="4"/>
        <v>-0.2786885245901639</v>
      </c>
      <c r="H74" s="223"/>
      <c r="I74" s="223"/>
      <c r="J74" s="212"/>
    </row>
    <row r="75" spans="1:9" s="3" customFormat="1" ht="22.5" customHeight="1" hidden="1">
      <c r="A75" s="114" t="s">
        <v>9</v>
      </c>
      <c r="B75" s="115" t="s">
        <v>113</v>
      </c>
      <c r="C75" s="38" t="s">
        <v>5</v>
      </c>
      <c r="D75" s="180">
        <v>787</v>
      </c>
      <c r="E75" s="180">
        <f>226+89+115</f>
        <v>430</v>
      </c>
      <c r="F75" s="68">
        <f t="shared" si="5"/>
        <v>-357</v>
      </c>
      <c r="G75" s="39">
        <f t="shared" si="4"/>
        <v>-0.45362134688691236</v>
      </c>
      <c r="H75" s="223"/>
      <c r="I75" s="223"/>
    </row>
    <row r="76" spans="1:9" s="3" customFormat="1" ht="22.5" customHeight="1" hidden="1">
      <c r="A76" s="114" t="s">
        <v>114</v>
      </c>
      <c r="B76" s="116" t="s">
        <v>101</v>
      </c>
      <c r="C76" s="38" t="s">
        <v>5</v>
      </c>
      <c r="D76" s="180">
        <v>142</v>
      </c>
      <c r="E76" s="180">
        <f>105+22+177</f>
        <v>304</v>
      </c>
      <c r="F76" s="68">
        <f t="shared" si="5"/>
        <v>162</v>
      </c>
      <c r="G76" s="39">
        <f t="shared" si="4"/>
        <v>1.140845070422535</v>
      </c>
      <c r="H76" s="223"/>
      <c r="I76" s="223"/>
    </row>
    <row r="77" spans="1:9" s="3" customFormat="1" ht="29.25" customHeight="1" hidden="1">
      <c r="A77" s="114" t="s">
        <v>115</v>
      </c>
      <c r="B77" s="116" t="s">
        <v>116</v>
      </c>
      <c r="C77" s="38" t="s">
        <v>5</v>
      </c>
      <c r="D77" s="180">
        <v>342</v>
      </c>
      <c r="E77" s="180">
        <f>38+15+103</f>
        <v>156</v>
      </c>
      <c r="F77" s="68">
        <f t="shared" si="5"/>
        <v>-186</v>
      </c>
      <c r="G77" s="39">
        <f t="shared" si="4"/>
        <v>-0.543859649122807</v>
      </c>
      <c r="H77" s="223"/>
      <c r="I77" s="223"/>
    </row>
    <row r="78" spans="1:9" s="3" customFormat="1" ht="28.5" customHeight="1" hidden="1">
      <c r="A78" s="114" t="s">
        <v>117</v>
      </c>
      <c r="B78" s="116" t="s">
        <v>118</v>
      </c>
      <c r="C78" s="38" t="s">
        <v>5</v>
      </c>
      <c r="D78" s="180">
        <v>26</v>
      </c>
      <c r="E78" s="180">
        <v>80</v>
      </c>
      <c r="F78" s="68">
        <f t="shared" si="5"/>
        <v>54</v>
      </c>
      <c r="G78" s="39">
        <f t="shared" si="4"/>
        <v>2.076923076923077</v>
      </c>
      <c r="H78" s="223"/>
      <c r="I78" s="223"/>
    </row>
    <row r="79" spans="1:9" s="3" customFormat="1" ht="42.75" customHeight="1" hidden="1">
      <c r="A79" s="114" t="s">
        <v>119</v>
      </c>
      <c r="B79" s="116" t="s">
        <v>120</v>
      </c>
      <c r="C79" s="38" t="s">
        <v>5</v>
      </c>
      <c r="D79" s="180">
        <v>289</v>
      </c>
      <c r="E79" s="180">
        <f>99+5+70</f>
        <v>174</v>
      </c>
      <c r="F79" s="68">
        <f t="shared" si="5"/>
        <v>-115</v>
      </c>
      <c r="G79" s="39">
        <f t="shared" si="4"/>
        <v>-0.39792387543252594</v>
      </c>
      <c r="H79" s="223"/>
      <c r="I79" s="223"/>
    </row>
    <row r="80" spans="1:9" s="171" customFormat="1" ht="101.25">
      <c r="A80" s="117" t="s">
        <v>121</v>
      </c>
      <c r="B80" s="118" t="s">
        <v>122</v>
      </c>
      <c r="C80" s="36" t="s">
        <v>55</v>
      </c>
      <c r="D80" s="66">
        <v>0</v>
      </c>
      <c r="E80" s="66">
        <v>0</v>
      </c>
      <c r="F80" s="29">
        <f>+E80-D80</f>
        <v>0</v>
      </c>
      <c r="G80" s="30" t="e">
        <f t="shared" si="4"/>
        <v>#DIV/0!</v>
      </c>
      <c r="H80" s="234"/>
      <c r="I80" s="235"/>
    </row>
    <row r="81" spans="1:9" s="3" customFormat="1" ht="20.25">
      <c r="A81" s="40" t="s">
        <v>10</v>
      </c>
      <c r="B81" s="119" t="s">
        <v>123</v>
      </c>
      <c r="C81" s="38" t="s">
        <v>5</v>
      </c>
      <c r="D81" s="57">
        <v>595</v>
      </c>
      <c r="E81" s="57">
        <f>186+89+122</f>
        <v>397</v>
      </c>
      <c r="F81" s="120">
        <f>+E81-D81</f>
        <v>-198</v>
      </c>
      <c r="G81" s="121">
        <f t="shared" si="4"/>
        <v>-0.3327731092436975</v>
      </c>
      <c r="H81" s="223"/>
      <c r="I81" s="236"/>
    </row>
    <row r="82" spans="1:9" s="171" customFormat="1" ht="40.5">
      <c r="A82" s="122" t="s">
        <v>1</v>
      </c>
      <c r="B82" s="123" t="s">
        <v>124</v>
      </c>
      <c r="C82" s="216" t="s">
        <v>55</v>
      </c>
      <c r="D82" s="29">
        <f>+D83+D84</f>
        <v>1095867164.6000001</v>
      </c>
      <c r="E82" s="29">
        <f>+E83+E84</f>
        <v>62005322.7</v>
      </c>
      <c r="F82" s="181">
        <f aca="true" t="shared" si="6" ref="F82:F88">+E82-D82</f>
        <v>-1033861841.9000001</v>
      </c>
      <c r="G82" s="182">
        <f t="shared" si="4"/>
        <v>-0.9434189428217493</v>
      </c>
      <c r="H82" s="234"/>
      <c r="I82" s="235"/>
    </row>
    <row r="83" spans="1:9" s="3" customFormat="1" ht="56.25" hidden="1">
      <c r="A83" s="125" t="s">
        <v>125</v>
      </c>
      <c r="B83" s="126" t="s">
        <v>126</v>
      </c>
      <c r="C83" s="124" t="s">
        <v>55</v>
      </c>
      <c r="D83" s="68">
        <f aca="true" t="shared" si="7" ref="D83:E86">+D90+D97</f>
        <v>1095162328.4</v>
      </c>
      <c r="E83" s="68">
        <f t="shared" si="7"/>
        <v>38953816.3</v>
      </c>
      <c r="F83" s="77">
        <f t="shared" si="6"/>
        <v>-1056208512.1000001</v>
      </c>
      <c r="G83" s="78">
        <f t="shared" si="4"/>
        <v>-0.9644310114675781</v>
      </c>
      <c r="H83" s="223"/>
      <c r="I83" s="237"/>
    </row>
    <row r="84" spans="1:9" s="3" customFormat="1" ht="56.25" hidden="1">
      <c r="A84" s="125" t="s">
        <v>127</v>
      </c>
      <c r="B84" s="126" t="s">
        <v>128</v>
      </c>
      <c r="C84" s="124" t="s">
        <v>55</v>
      </c>
      <c r="D84" s="68">
        <f t="shared" si="7"/>
        <v>704836.2</v>
      </c>
      <c r="E84" s="68">
        <f t="shared" si="7"/>
        <v>23051506.400000006</v>
      </c>
      <c r="F84" s="77">
        <f t="shared" si="6"/>
        <v>22346670.200000007</v>
      </c>
      <c r="G84" s="78">
        <f t="shared" si="4"/>
        <v>31.70477083895522</v>
      </c>
      <c r="H84" s="223"/>
      <c r="I84" s="237"/>
    </row>
    <row r="85" spans="1:9" s="3" customFormat="1" ht="56.25" hidden="1">
      <c r="A85" s="125" t="s">
        <v>129</v>
      </c>
      <c r="B85" s="126" t="s">
        <v>130</v>
      </c>
      <c r="C85" s="124" t="s">
        <v>55</v>
      </c>
      <c r="D85" s="68">
        <f t="shared" si="7"/>
        <v>1094320218.4</v>
      </c>
      <c r="E85" s="68">
        <f t="shared" si="7"/>
        <v>38953816.3</v>
      </c>
      <c r="F85" s="77">
        <f t="shared" si="6"/>
        <v>-1055366402.1000001</v>
      </c>
      <c r="G85" s="78">
        <f t="shared" si="4"/>
        <v>-0.9644036401365642</v>
      </c>
      <c r="H85" s="223"/>
      <c r="I85" s="236"/>
    </row>
    <row r="86" spans="1:9" s="3" customFormat="1" ht="37.5" hidden="1">
      <c r="A86" s="125" t="s">
        <v>131</v>
      </c>
      <c r="B86" s="126" t="s">
        <v>132</v>
      </c>
      <c r="C86" s="124" t="s">
        <v>55</v>
      </c>
      <c r="D86" s="68">
        <f t="shared" si="7"/>
        <v>1094320218.4</v>
      </c>
      <c r="E86" s="68">
        <f t="shared" si="7"/>
        <v>39080180.800000004</v>
      </c>
      <c r="F86" s="77">
        <f t="shared" si="6"/>
        <v>-1055240037.6000001</v>
      </c>
      <c r="G86" s="78">
        <f t="shared" si="4"/>
        <v>-0.9642881670804374</v>
      </c>
      <c r="H86" s="223" t="str">
        <f>IF(D86=D103,"ОК","Ошибка")</f>
        <v>ОК</v>
      </c>
      <c r="I86" s="223" t="str">
        <f>IF(E86=E103,"ОК","Ошибка")</f>
        <v>ОК</v>
      </c>
    </row>
    <row r="87" spans="1:9" s="3" customFormat="1" ht="56.25" hidden="1">
      <c r="A87" s="125" t="s">
        <v>133</v>
      </c>
      <c r="B87" s="126" t="s">
        <v>134</v>
      </c>
      <c r="C87" s="124" t="s">
        <v>55</v>
      </c>
      <c r="D87" s="99">
        <f>IF(D86&gt;D85,D86-D85,0)</f>
        <v>0</v>
      </c>
      <c r="E87" s="99">
        <f>IF(E86&gt;E85,E86-E85,0)</f>
        <v>126364.50000000745</v>
      </c>
      <c r="F87" s="77">
        <f t="shared" si="6"/>
        <v>126364.50000000745</v>
      </c>
      <c r="G87" s="78" t="e">
        <f t="shared" si="4"/>
        <v>#DIV/0!</v>
      </c>
      <c r="H87" s="223"/>
      <c r="I87" s="236"/>
    </row>
    <row r="88" spans="1:9" s="3" customFormat="1" ht="75" hidden="1">
      <c r="A88" s="125" t="s">
        <v>135</v>
      </c>
      <c r="B88" s="126" t="s">
        <v>136</v>
      </c>
      <c r="C88" s="124" t="s">
        <v>55</v>
      </c>
      <c r="D88" s="99">
        <f>IF(D83&gt;D85,D83-D85,0)</f>
        <v>842110</v>
      </c>
      <c r="E88" s="99">
        <f>IF(E83&gt;E85,E83-E85,0)</f>
        <v>0</v>
      </c>
      <c r="F88" s="77">
        <f t="shared" si="6"/>
        <v>-842110</v>
      </c>
      <c r="G88" s="78">
        <f t="shared" si="4"/>
        <v>-1</v>
      </c>
      <c r="H88" s="223"/>
      <c r="I88" s="223"/>
    </row>
    <row r="89" spans="1:9" s="3" customFormat="1" ht="20.25">
      <c r="A89" s="41" t="s">
        <v>137</v>
      </c>
      <c r="B89" s="127" t="s">
        <v>138</v>
      </c>
      <c r="C89" s="124" t="s">
        <v>55</v>
      </c>
      <c r="D89" s="29">
        <f>+D90+D91</f>
        <v>4455439.9</v>
      </c>
      <c r="E89" s="29">
        <f>+E90+E91</f>
        <v>1307966</v>
      </c>
      <c r="F89" s="181">
        <f>+E89-D89</f>
        <v>-3147473.9000000004</v>
      </c>
      <c r="G89" s="182">
        <f>+E89/D89-1</f>
        <v>-0.7064339258621803</v>
      </c>
      <c r="H89" s="223" t="str">
        <f>IF(D89=D90+D91,"ОК","Ошибка")</f>
        <v>ОК</v>
      </c>
      <c r="I89" s="223" t="str">
        <f>IF(E89=E90+E91,"ОК","Ошибка")</f>
        <v>ОК</v>
      </c>
    </row>
    <row r="90" spans="1:9" s="172" customFormat="1" ht="37.5" hidden="1">
      <c r="A90" s="54" t="s">
        <v>139</v>
      </c>
      <c r="B90" s="126" t="s">
        <v>140</v>
      </c>
      <c r="C90" s="128" t="s">
        <v>55</v>
      </c>
      <c r="D90" s="129">
        <v>4010203.2</v>
      </c>
      <c r="E90" s="183">
        <v>888668.0000000001</v>
      </c>
      <c r="F90" s="58">
        <f aca="true" t="shared" si="8" ref="F90:F153">+E90-D90</f>
        <v>-3121535.2</v>
      </c>
      <c r="G90" s="84">
        <f aca="true" t="shared" si="9" ref="G90:G153">+E90/D90-1</f>
        <v>-0.7783982617140198</v>
      </c>
      <c r="H90" s="223"/>
      <c r="I90" s="223"/>
    </row>
    <row r="91" spans="1:9" s="172" customFormat="1" ht="37.5" hidden="1">
      <c r="A91" s="54" t="s">
        <v>141</v>
      </c>
      <c r="B91" s="126" t="s">
        <v>142</v>
      </c>
      <c r="C91" s="128" t="s">
        <v>55</v>
      </c>
      <c r="D91" s="57">
        <v>445236.7</v>
      </c>
      <c r="E91" s="183">
        <v>419298</v>
      </c>
      <c r="F91" s="58">
        <f t="shared" si="8"/>
        <v>-25938.70000000001</v>
      </c>
      <c r="G91" s="84">
        <f t="shared" si="9"/>
        <v>-0.058258225343957526</v>
      </c>
      <c r="H91" s="223"/>
      <c r="I91" s="223"/>
    </row>
    <row r="92" spans="1:9" s="172" customFormat="1" ht="37.5" hidden="1">
      <c r="A92" s="54" t="s">
        <v>143</v>
      </c>
      <c r="B92" s="126" t="s">
        <v>144</v>
      </c>
      <c r="C92" s="128" t="s">
        <v>55</v>
      </c>
      <c r="D92" s="129">
        <v>4010203.2</v>
      </c>
      <c r="E92" s="176">
        <v>888668.0000000001</v>
      </c>
      <c r="F92" s="58">
        <f>+E92-D92</f>
        <v>-3121535.2</v>
      </c>
      <c r="G92" s="84">
        <f>+E92/D92-1</f>
        <v>-0.7783982617140198</v>
      </c>
      <c r="H92" s="223" t="str">
        <f>IF(D92&gt;D90,"Ошибка","OK")</f>
        <v>OK</v>
      </c>
      <c r="I92" s="223" t="str">
        <f>IF(E92&gt;E90,"Ошибка","OK")</f>
        <v>OK</v>
      </c>
    </row>
    <row r="93" spans="1:9" s="172" customFormat="1" ht="18.75">
      <c r="A93" s="54" t="s">
        <v>145</v>
      </c>
      <c r="B93" s="126" t="s">
        <v>146</v>
      </c>
      <c r="C93" s="128" t="s">
        <v>55</v>
      </c>
      <c r="D93" s="57">
        <v>4010203.2</v>
      </c>
      <c r="E93" s="176">
        <v>974785.1</v>
      </c>
      <c r="F93" s="58">
        <f>+E93-D93</f>
        <v>-3035418.1</v>
      </c>
      <c r="G93" s="84">
        <f>+E93/D93-1</f>
        <v>-0.7569237638631379</v>
      </c>
      <c r="H93" s="223" t="str">
        <f>IF(D93&gt;D89,"Ошибка","OK")</f>
        <v>OK</v>
      </c>
      <c r="I93" s="223" t="str">
        <f>IF(E93&gt;E89,"Ошибка","OK")</f>
        <v>OK</v>
      </c>
    </row>
    <row r="94" spans="1:9" s="172" customFormat="1" ht="37.5" hidden="1">
      <c r="A94" s="54" t="s">
        <v>147</v>
      </c>
      <c r="B94" s="126" t="s">
        <v>148</v>
      </c>
      <c r="C94" s="128" t="s">
        <v>2</v>
      </c>
      <c r="D94" s="99">
        <f>IF(D93&gt;D92,D93-D92,0)</f>
        <v>0</v>
      </c>
      <c r="E94" s="99">
        <f>IF(E93&gt;E92,E93-E92,0)</f>
        <v>86117.09999999986</v>
      </c>
      <c r="F94" s="58">
        <f>+E94-D94</f>
        <v>86117.09999999986</v>
      </c>
      <c r="G94" s="84" t="e">
        <f>+E94/D94-1</f>
        <v>#DIV/0!</v>
      </c>
      <c r="H94" s="223" t="str">
        <f>IF(D94+D92=D93,"OK","Ошибка")</f>
        <v>OK</v>
      </c>
      <c r="I94" s="223" t="str">
        <f>IF(E94+E92=E93,"OK","Ошибка")</f>
        <v>OK</v>
      </c>
    </row>
    <row r="95" spans="1:9" s="172" customFormat="1" ht="37.5" hidden="1">
      <c r="A95" s="54" t="s">
        <v>149</v>
      </c>
      <c r="B95" s="126" t="s">
        <v>150</v>
      </c>
      <c r="C95" s="79" t="s">
        <v>2</v>
      </c>
      <c r="D95" s="99">
        <f>IF(D90&gt;D92,D90-D92,0)</f>
        <v>0</v>
      </c>
      <c r="E95" s="99">
        <f>IF(E90&gt;E92,E90-E92,0)</f>
        <v>0</v>
      </c>
      <c r="F95" s="58">
        <f>+E95-D95</f>
        <v>0</v>
      </c>
      <c r="G95" s="84" t="e">
        <f>+E95/D95-1</f>
        <v>#DIV/0!</v>
      </c>
      <c r="H95" s="223"/>
      <c r="I95" s="223"/>
    </row>
    <row r="96" spans="1:11" s="3" customFormat="1" ht="20.25">
      <c r="A96" s="41" t="s">
        <v>151</v>
      </c>
      <c r="B96" s="127" t="s">
        <v>152</v>
      </c>
      <c r="C96" s="124" t="s">
        <v>55</v>
      </c>
      <c r="D96" s="29">
        <f>+D97+D98</f>
        <v>1091411724.7</v>
      </c>
      <c r="E96" s="29">
        <f>+E97+E98</f>
        <v>60697356.7</v>
      </c>
      <c r="F96" s="181">
        <f t="shared" si="8"/>
        <v>-1030714368</v>
      </c>
      <c r="G96" s="182">
        <f t="shared" si="9"/>
        <v>-0.9443863802024995</v>
      </c>
      <c r="H96" s="223" t="str">
        <f>IF(D96=D97+D98,"ОК","Ошибка")</f>
        <v>ОК</v>
      </c>
      <c r="I96" s="223" t="str">
        <f>IF(E96=E97+E98,"ОК","Ошибка")</f>
        <v>ОК</v>
      </c>
      <c r="K96" s="212"/>
    </row>
    <row r="97" spans="1:9" s="172" customFormat="1" ht="37.5" hidden="1">
      <c r="A97" s="54" t="s">
        <v>153</v>
      </c>
      <c r="B97" s="126" t="s">
        <v>154</v>
      </c>
      <c r="C97" s="128" t="s">
        <v>55</v>
      </c>
      <c r="D97" s="57">
        <v>1091152125.2</v>
      </c>
      <c r="E97" s="57">
        <v>38065148.3</v>
      </c>
      <c r="F97" s="58">
        <f t="shared" si="8"/>
        <v>-1053086976.9000001</v>
      </c>
      <c r="G97" s="84">
        <f t="shared" si="9"/>
        <v>-0.965114719184529</v>
      </c>
      <c r="H97" s="223"/>
      <c r="I97" s="237"/>
    </row>
    <row r="98" spans="1:9" s="172" customFormat="1" ht="37.5" hidden="1">
      <c r="A98" s="54" t="s">
        <v>155</v>
      </c>
      <c r="B98" s="126" t="s">
        <v>156</v>
      </c>
      <c r="C98" s="128" t="s">
        <v>55</v>
      </c>
      <c r="D98" s="57">
        <v>259599.5</v>
      </c>
      <c r="E98" s="57">
        <v>22632208.400000006</v>
      </c>
      <c r="F98" s="58">
        <f t="shared" si="8"/>
        <v>22372608.900000006</v>
      </c>
      <c r="G98" s="84">
        <f t="shared" si="9"/>
        <v>86.18124803784293</v>
      </c>
      <c r="H98" s="223"/>
      <c r="I98" s="237"/>
    </row>
    <row r="99" spans="1:9" s="172" customFormat="1" ht="37.5" hidden="1">
      <c r="A99" s="54" t="s">
        <v>157</v>
      </c>
      <c r="B99" s="126" t="s">
        <v>158</v>
      </c>
      <c r="C99" s="128" t="s">
        <v>55</v>
      </c>
      <c r="D99" s="57">
        <v>1090310015.2</v>
      </c>
      <c r="E99" s="57">
        <v>38065148.3</v>
      </c>
      <c r="F99" s="58">
        <f t="shared" si="8"/>
        <v>-1052244866.9000001</v>
      </c>
      <c r="G99" s="84">
        <f t="shared" si="9"/>
        <v>-0.9650877752480174</v>
      </c>
      <c r="H99" s="223" t="str">
        <f>IF(D99&gt;D97,"Ошибка","OK")</f>
        <v>OK</v>
      </c>
      <c r="I99" s="223" t="str">
        <f>IF(E99&gt;E97,"Ошибка","OK")</f>
        <v>OK</v>
      </c>
    </row>
    <row r="100" spans="1:9" s="172" customFormat="1" ht="18.75">
      <c r="A100" s="54" t="s">
        <v>159</v>
      </c>
      <c r="B100" s="126" t="s">
        <v>160</v>
      </c>
      <c r="C100" s="128" t="s">
        <v>55</v>
      </c>
      <c r="D100" s="57">
        <v>1090310015.2</v>
      </c>
      <c r="E100" s="176">
        <v>38105395.7</v>
      </c>
      <c r="F100" s="58">
        <f t="shared" si="8"/>
        <v>-1052204619.5</v>
      </c>
      <c r="G100" s="84">
        <f t="shared" si="9"/>
        <v>-0.9650508615267465</v>
      </c>
      <c r="H100" s="223" t="str">
        <f>IF(D100&gt;D96,"Ошибка","OK")</f>
        <v>OK</v>
      </c>
      <c r="I100" s="223" t="str">
        <f>IF(E100&gt;E96,"Ошибка","OK")</f>
        <v>OK</v>
      </c>
    </row>
    <row r="101" spans="1:9" s="172" customFormat="1" ht="37.5" hidden="1">
      <c r="A101" s="54" t="s">
        <v>161</v>
      </c>
      <c r="B101" s="126" t="s">
        <v>162</v>
      </c>
      <c r="C101" s="128" t="s">
        <v>55</v>
      </c>
      <c r="D101" s="99">
        <f>IF(D100&gt;D99,D100-D99,0)</f>
        <v>0</v>
      </c>
      <c r="E101" s="99">
        <f>IF(E100&gt;E99,E100-E99,0)</f>
        <v>40247.40000000596</v>
      </c>
      <c r="F101" s="58">
        <f t="shared" si="8"/>
        <v>40247.40000000596</v>
      </c>
      <c r="G101" s="84" t="e">
        <f t="shared" si="9"/>
        <v>#DIV/0!</v>
      </c>
      <c r="H101" s="223"/>
      <c r="I101" s="236"/>
    </row>
    <row r="102" spans="1:9" s="172" customFormat="1" ht="56.25" hidden="1">
      <c r="A102" s="54" t="s">
        <v>163</v>
      </c>
      <c r="B102" s="126" t="s">
        <v>164</v>
      </c>
      <c r="C102" s="128" t="s">
        <v>55</v>
      </c>
      <c r="D102" s="99">
        <f>IF(D97&gt;D99,D97-D99,0)</f>
        <v>842110</v>
      </c>
      <c r="E102" s="99">
        <f>IF(E97&gt;E99,E97-E99,0)</f>
        <v>0</v>
      </c>
      <c r="F102" s="58">
        <f t="shared" si="8"/>
        <v>-842110</v>
      </c>
      <c r="G102" s="84">
        <f t="shared" si="9"/>
        <v>-1</v>
      </c>
      <c r="H102" s="223"/>
      <c r="I102" s="236"/>
    </row>
    <row r="103" spans="1:9" s="186" customFormat="1" ht="60.75">
      <c r="A103" s="40" t="s">
        <v>165</v>
      </c>
      <c r="B103" s="130" t="s">
        <v>166</v>
      </c>
      <c r="C103" s="124" t="s">
        <v>55</v>
      </c>
      <c r="D103" s="184">
        <f>+D104+D107</f>
        <v>1094320218.3999999</v>
      </c>
      <c r="E103" s="184">
        <f>+E104+E107</f>
        <v>39080180.800000004</v>
      </c>
      <c r="F103" s="184">
        <f t="shared" si="8"/>
        <v>-1055240037.5999999</v>
      </c>
      <c r="G103" s="185">
        <f t="shared" si="9"/>
        <v>-0.9642881670804374</v>
      </c>
      <c r="H103" s="223"/>
      <c r="I103" s="236"/>
    </row>
    <row r="104" spans="1:9" s="3" customFormat="1" ht="20.25">
      <c r="A104" s="76" t="s">
        <v>167</v>
      </c>
      <c r="B104" s="134" t="s">
        <v>168</v>
      </c>
      <c r="C104" s="128" t="s">
        <v>55</v>
      </c>
      <c r="D104" s="132">
        <f>+D105+D106</f>
        <v>4010203.2</v>
      </c>
      <c r="E104" s="132">
        <f>+E105+E106</f>
        <v>974785.1</v>
      </c>
      <c r="F104" s="68">
        <f t="shared" si="8"/>
        <v>-3035418.1</v>
      </c>
      <c r="G104" s="69">
        <f t="shared" si="9"/>
        <v>-0.7569237638631379</v>
      </c>
      <c r="H104" s="223" t="str">
        <f>IF(D104=D93,"ОК","Ошибка")</f>
        <v>ОК</v>
      </c>
      <c r="I104" s="223" t="str">
        <f>IF(E104=E93,"ОК","Ошибка")</f>
        <v>ОК</v>
      </c>
    </row>
    <row r="105" spans="1:9" s="187" customFormat="1" ht="37.5">
      <c r="A105" s="76" t="s">
        <v>169</v>
      </c>
      <c r="B105" s="126" t="s">
        <v>170</v>
      </c>
      <c r="C105" s="128" t="s">
        <v>55</v>
      </c>
      <c r="D105" s="57">
        <v>1685189.8</v>
      </c>
      <c r="E105" s="57">
        <v>955605.1</v>
      </c>
      <c r="F105" s="135">
        <f t="shared" si="8"/>
        <v>-729584.7000000001</v>
      </c>
      <c r="G105" s="136">
        <f t="shared" si="9"/>
        <v>-0.43293918584126256</v>
      </c>
      <c r="H105" s="223"/>
      <c r="I105" s="237"/>
    </row>
    <row r="106" spans="1:9" s="187" customFormat="1" ht="37.5">
      <c r="A106" s="76" t="s">
        <v>169</v>
      </c>
      <c r="B106" s="126" t="s">
        <v>171</v>
      </c>
      <c r="C106" s="128" t="s">
        <v>55</v>
      </c>
      <c r="D106" s="57">
        <v>2325013.4</v>
      </c>
      <c r="E106" s="57">
        <v>19180</v>
      </c>
      <c r="F106" s="135">
        <f t="shared" si="8"/>
        <v>-2305833.4</v>
      </c>
      <c r="G106" s="136">
        <f t="shared" si="9"/>
        <v>-0.991750585179423</v>
      </c>
      <c r="H106" s="223"/>
      <c r="I106" s="237"/>
    </row>
    <row r="107" spans="1:9" s="3" customFormat="1" ht="20.25">
      <c r="A107" s="76" t="s">
        <v>172</v>
      </c>
      <c r="B107" s="134" t="s">
        <v>173</v>
      </c>
      <c r="C107" s="128" t="s">
        <v>55</v>
      </c>
      <c r="D107" s="132">
        <f>+D108+D109</f>
        <v>1090310015.1999998</v>
      </c>
      <c r="E107" s="132">
        <f>+E108+E109</f>
        <v>38105395.7</v>
      </c>
      <c r="F107" s="68">
        <f t="shared" si="8"/>
        <v>-1052204619.4999998</v>
      </c>
      <c r="G107" s="69">
        <f t="shared" si="9"/>
        <v>-0.9650508615267465</v>
      </c>
      <c r="H107" s="223" t="str">
        <f>IF(D107=D100,"ОК","Ошибка")</f>
        <v>ОК</v>
      </c>
      <c r="I107" s="223" t="str">
        <f>IF(E107=E100,"ОК","Ошибка")</f>
        <v>ОК</v>
      </c>
    </row>
    <row r="108" spans="1:9" s="3" customFormat="1" ht="75">
      <c r="A108" s="76" t="s">
        <v>174</v>
      </c>
      <c r="B108" s="126" t="s">
        <v>175</v>
      </c>
      <c r="C108" s="128" t="s">
        <v>55</v>
      </c>
      <c r="D108" s="57">
        <v>126421.6</v>
      </c>
      <c r="E108" s="57">
        <v>206698.59999999998</v>
      </c>
      <c r="F108" s="61">
        <f t="shared" si="8"/>
        <v>80276.99999999997</v>
      </c>
      <c r="G108" s="47">
        <f t="shared" si="9"/>
        <v>0.6349943364108663</v>
      </c>
      <c r="H108" s="223"/>
      <c r="I108" s="237"/>
    </row>
    <row r="109" spans="1:9" s="3" customFormat="1" ht="37.5">
      <c r="A109" s="76" t="s">
        <v>176</v>
      </c>
      <c r="B109" s="126" t="s">
        <v>177</v>
      </c>
      <c r="C109" s="128" t="s">
        <v>55</v>
      </c>
      <c r="D109" s="57">
        <v>1090183593.6</v>
      </c>
      <c r="E109" s="57">
        <v>37898697.1</v>
      </c>
      <c r="F109" s="61">
        <f t="shared" si="8"/>
        <v>-1052284896.4999999</v>
      </c>
      <c r="G109" s="47">
        <f t="shared" si="9"/>
        <v>-0.9652364085072579</v>
      </c>
      <c r="H109" s="223"/>
      <c r="I109" s="237"/>
    </row>
    <row r="110" spans="1:9" s="3" customFormat="1" ht="40.5" hidden="1">
      <c r="A110" s="40" t="s">
        <v>178</v>
      </c>
      <c r="B110" s="137" t="s">
        <v>179</v>
      </c>
      <c r="C110" s="138" t="s">
        <v>55</v>
      </c>
      <c r="D110" s="29">
        <f>D82-D103</f>
        <v>1546946.200000286</v>
      </c>
      <c r="E110" s="29">
        <f>E82-E103</f>
        <v>22925141.9</v>
      </c>
      <c r="F110" s="188">
        <f t="shared" si="8"/>
        <v>21378195.699999712</v>
      </c>
      <c r="G110" s="189">
        <f t="shared" si="9"/>
        <v>13.819611632256997</v>
      </c>
      <c r="H110" s="223"/>
      <c r="I110" s="231"/>
    </row>
    <row r="111" spans="1:12" s="3" customFormat="1" ht="87" customHeight="1" hidden="1">
      <c r="A111" s="40" t="s">
        <v>180</v>
      </c>
      <c r="B111" s="139" t="s">
        <v>181</v>
      </c>
      <c r="C111" s="138" t="s">
        <v>55</v>
      </c>
      <c r="D111" s="57">
        <v>1376878</v>
      </c>
      <c r="E111" s="57">
        <v>0</v>
      </c>
      <c r="F111" s="45">
        <f t="shared" si="8"/>
        <v>-1376878</v>
      </c>
      <c r="G111" s="46">
        <f t="shared" si="9"/>
        <v>-1</v>
      </c>
      <c r="H111" s="223"/>
      <c r="I111" s="223"/>
      <c r="L111" s="190"/>
    </row>
    <row r="112" spans="1:9" s="3" customFormat="1" ht="60.75" hidden="1">
      <c r="A112" s="40" t="s">
        <v>182</v>
      </c>
      <c r="B112" s="139" t="s">
        <v>183</v>
      </c>
      <c r="C112" s="140" t="s">
        <v>55</v>
      </c>
      <c r="D112" s="57">
        <v>14761963.8</v>
      </c>
      <c r="E112" s="191">
        <v>13889346</v>
      </c>
      <c r="F112" s="131">
        <f t="shared" si="8"/>
        <v>-872617.8000000007</v>
      </c>
      <c r="G112" s="141">
        <f t="shared" si="9"/>
        <v>-0.059112582297485394</v>
      </c>
      <c r="H112" s="223"/>
      <c r="I112" s="231"/>
    </row>
    <row r="113" spans="1:9" s="3" customFormat="1" ht="101.25" hidden="1">
      <c r="A113" s="40" t="s">
        <v>184</v>
      </c>
      <c r="B113" s="139" t="s">
        <v>185</v>
      </c>
      <c r="C113" s="140" t="s">
        <v>55</v>
      </c>
      <c r="D113" s="57">
        <v>239339143</v>
      </c>
      <c r="E113" s="57">
        <v>1336049180.9</v>
      </c>
      <c r="F113" s="131">
        <f t="shared" si="8"/>
        <v>1096710037.9</v>
      </c>
      <c r="G113" s="141">
        <f t="shared" si="9"/>
        <v>4.5822426877328635</v>
      </c>
      <c r="H113" s="223"/>
      <c r="I113" s="231"/>
    </row>
    <row r="114" spans="1:9" s="171" customFormat="1" ht="101.25">
      <c r="A114" s="117" t="s">
        <v>186</v>
      </c>
      <c r="B114" s="42" t="s">
        <v>187</v>
      </c>
      <c r="C114" s="142" t="s">
        <v>5</v>
      </c>
      <c r="D114" s="29">
        <f>+D115+D116</f>
        <v>339</v>
      </c>
      <c r="E114" s="29">
        <f>+E115+E116</f>
        <v>298</v>
      </c>
      <c r="F114" s="188">
        <f t="shared" si="8"/>
        <v>-41</v>
      </c>
      <c r="G114" s="189">
        <f t="shared" si="9"/>
        <v>-0.12094395280235992</v>
      </c>
      <c r="H114" s="234" t="str">
        <f>IF(D114=D121+D128,"ОК","Ошибка")</f>
        <v>ОК</v>
      </c>
      <c r="I114" s="234" t="str">
        <f>IF(E114=E121+E128,"ОК","Ошибка")</f>
        <v>ОК</v>
      </c>
    </row>
    <row r="115" spans="1:9" s="3" customFormat="1" ht="56.25" hidden="1">
      <c r="A115" s="74" t="s">
        <v>188</v>
      </c>
      <c r="B115" s="143" t="s">
        <v>189</v>
      </c>
      <c r="C115" s="79" t="s">
        <v>5</v>
      </c>
      <c r="D115" s="68">
        <f aca="true" t="shared" si="10" ref="D115:E118">+D122+D129</f>
        <v>232</v>
      </c>
      <c r="E115" s="68">
        <f t="shared" si="10"/>
        <v>178</v>
      </c>
      <c r="F115" s="132">
        <f>+E115-D115</f>
        <v>-54</v>
      </c>
      <c r="G115" s="133">
        <f>+E115/D115-1</f>
        <v>-0.23275862068965514</v>
      </c>
      <c r="H115" s="223"/>
      <c r="I115" s="223"/>
    </row>
    <row r="116" spans="1:9" s="3" customFormat="1" ht="56.25" hidden="1">
      <c r="A116" s="74" t="s">
        <v>190</v>
      </c>
      <c r="B116" s="143" t="s">
        <v>191</v>
      </c>
      <c r="C116" s="79" t="s">
        <v>5</v>
      </c>
      <c r="D116" s="68">
        <f t="shared" si="10"/>
        <v>107</v>
      </c>
      <c r="E116" s="68">
        <f t="shared" si="10"/>
        <v>120</v>
      </c>
      <c r="F116" s="132">
        <f>+E116-D116</f>
        <v>13</v>
      </c>
      <c r="G116" s="133">
        <f>+E116/D116-1</f>
        <v>0.12149532710280364</v>
      </c>
      <c r="H116" s="223"/>
      <c r="I116" s="223"/>
    </row>
    <row r="117" spans="1:9" s="3" customFormat="1" ht="56.25" hidden="1">
      <c r="A117" s="74" t="s">
        <v>192</v>
      </c>
      <c r="B117" s="143" t="s">
        <v>193</v>
      </c>
      <c r="C117" s="79" t="s">
        <v>5</v>
      </c>
      <c r="D117" s="68">
        <f t="shared" si="10"/>
        <v>231</v>
      </c>
      <c r="E117" s="68">
        <f t="shared" si="10"/>
        <v>178</v>
      </c>
      <c r="F117" s="132">
        <f t="shared" si="8"/>
        <v>-53</v>
      </c>
      <c r="G117" s="133">
        <f t="shared" si="9"/>
        <v>-0.22943722943722944</v>
      </c>
      <c r="H117" s="223" t="str">
        <f>IF(D117&gt;D115,"Ошибка","OK")</f>
        <v>OK</v>
      </c>
      <c r="I117" s="223" t="str">
        <f>IF(E117&gt;E115,"Ошибка","OK")</f>
        <v>OK</v>
      </c>
    </row>
    <row r="118" spans="1:9" s="3" customFormat="1" ht="37.5" hidden="1">
      <c r="A118" s="74" t="s">
        <v>194</v>
      </c>
      <c r="B118" s="143" t="s">
        <v>195</v>
      </c>
      <c r="C118" s="79" t="s">
        <v>5</v>
      </c>
      <c r="D118" s="68">
        <f t="shared" si="10"/>
        <v>236</v>
      </c>
      <c r="E118" s="68">
        <f t="shared" si="10"/>
        <v>178</v>
      </c>
      <c r="F118" s="132">
        <f t="shared" si="8"/>
        <v>-58</v>
      </c>
      <c r="G118" s="133">
        <f t="shared" si="9"/>
        <v>-0.2457627118644068</v>
      </c>
      <c r="H118" s="223" t="str">
        <f>IF(D118&gt;D114,"Ошибка","OK")</f>
        <v>OK</v>
      </c>
      <c r="I118" s="223" t="str">
        <f>IF(E118&gt;E114,"Ошибка","OK")</f>
        <v>OK</v>
      </c>
    </row>
    <row r="119" spans="1:9" s="3" customFormat="1" ht="56.25" hidden="1">
      <c r="A119" s="74" t="s">
        <v>196</v>
      </c>
      <c r="B119" s="143" t="s">
        <v>197</v>
      </c>
      <c r="C119" s="79" t="s">
        <v>5</v>
      </c>
      <c r="D119" s="99">
        <f>IF(D118&gt;D117,D118-D117,0)</f>
        <v>5</v>
      </c>
      <c r="E119" s="99">
        <f>IF(E118&gt;E117,E118-E117,0)</f>
        <v>0</v>
      </c>
      <c r="F119" s="132">
        <f t="shared" si="8"/>
        <v>-5</v>
      </c>
      <c r="G119" s="133">
        <f t="shared" si="9"/>
        <v>-1</v>
      </c>
      <c r="H119" s="223"/>
      <c r="I119" s="223"/>
    </row>
    <row r="120" spans="1:9" s="3" customFormat="1" ht="56.25" hidden="1">
      <c r="A120" s="74" t="s">
        <v>198</v>
      </c>
      <c r="B120" s="143" t="s">
        <v>199</v>
      </c>
      <c r="C120" s="79" t="s">
        <v>5</v>
      </c>
      <c r="D120" s="132">
        <f>IF(D115&gt;D117,D115-D117,0)</f>
        <v>1</v>
      </c>
      <c r="E120" s="132">
        <f>IF(E115&gt;E117,E115-E117,0)</f>
        <v>0</v>
      </c>
      <c r="F120" s="132">
        <f t="shared" si="8"/>
        <v>-1</v>
      </c>
      <c r="G120" s="133">
        <f t="shared" si="9"/>
        <v>-1</v>
      </c>
      <c r="H120" s="232"/>
      <c r="I120" s="232"/>
    </row>
    <row r="121" spans="1:9" s="3" customFormat="1" ht="81">
      <c r="A121" s="40" t="s">
        <v>200</v>
      </c>
      <c r="B121" s="139" t="s">
        <v>201</v>
      </c>
      <c r="C121" s="140" t="s">
        <v>5</v>
      </c>
      <c r="D121" s="29">
        <f>+D122+D123</f>
        <v>79</v>
      </c>
      <c r="E121" s="29">
        <f>+E122+E123</f>
        <v>63</v>
      </c>
      <c r="F121" s="188">
        <f t="shared" si="8"/>
        <v>-16</v>
      </c>
      <c r="G121" s="189">
        <f t="shared" si="9"/>
        <v>-0.20253164556962022</v>
      </c>
      <c r="H121" s="223" t="str">
        <f>IF(D125&gt;D121,"Ошибка","OK")</f>
        <v>OK</v>
      </c>
      <c r="I121" s="223" t="str">
        <f>IF(E125&gt;E121,"Ошибка","OK")</f>
        <v>OK</v>
      </c>
    </row>
    <row r="122" spans="1:9" s="1" customFormat="1" ht="37.5" hidden="1">
      <c r="A122" s="74" t="s">
        <v>202</v>
      </c>
      <c r="B122" s="143" t="s">
        <v>203</v>
      </c>
      <c r="C122" s="79" t="s">
        <v>5</v>
      </c>
      <c r="D122" s="57">
        <v>52</v>
      </c>
      <c r="E122" s="57">
        <v>58</v>
      </c>
      <c r="F122" s="68">
        <f t="shared" si="8"/>
        <v>6</v>
      </c>
      <c r="G122" s="69">
        <f t="shared" si="9"/>
        <v>0.11538461538461542</v>
      </c>
      <c r="H122" s="223"/>
      <c r="I122" s="223"/>
    </row>
    <row r="123" spans="1:9" s="1" customFormat="1" ht="37.5" hidden="1">
      <c r="A123" s="74" t="s">
        <v>204</v>
      </c>
      <c r="B123" s="143" t="s">
        <v>205</v>
      </c>
      <c r="C123" s="79" t="s">
        <v>5</v>
      </c>
      <c r="D123" s="57">
        <v>27</v>
      </c>
      <c r="E123" s="57">
        <v>5</v>
      </c>
      <c r="F123" s="68">
        <f t="shared" si="8"/>
        <v>-22</v>
      </c>
      <c r="G123" s="69">
        <f t="shared" si="9"/>
        <v>-0.8148148148148149</v>
      </c>
      <c r="H123" s="223"/>
      <c r="I123" s="223"/>
    </row>
    <row r="124" spans="1:9" s="1" customFormat="1" ht="37.5" hidden="1">
      <c r="A124" s="74" t="s">
        <v>206</v>
      </c>
      <c r="B124" s="143" t="s">
        <v>207</v>
      </c>
      <c r="C124" s="79" t="s">
        <v>5</v>
      </c>
      <c r="D124" s="57">
        <v>52</v>
      </c>
      <c r="E124" s="57">
        <v>58</v>
      </c>
      <c r="F124" s="68">
        <f t="shared" si="8"/>
        <v>6</v>
      </c>
      <c r="G124" s="69">
        <f t="shared" si="9"/>
        <v>0.11538461538461542</v>
      </c>
      <c r="H124" s="223" t="str">
        <f>IF(D124&gt;D122,"Ошибка","OK")</f>
        <v>OK</v>
      </c>
      <c r="I124" s="223" t="str">
        <f>IF(E124&gt;E122,"Ошибка","OK")</f>
        <v>OK</v>
      </c>
    </row>
    <row r="125" spans="1:9" s="1" customFormat="1" ht="37.5" hidden="1">
      <c r="A125" s="74" t="s">
        <v>208</v>
      </c>
      <c r="B125" s="143" t="s">
        <v>209</v>
      </c>
      <c r="C125" s="79" t="s">
        <v>5</v>
      </c>
      <c r="D125" s="57">
        <v>57</v>
      </c>
      <c r="E125" s="57">
        <v>58</v>
      </c>
      <c r="F125" s="68">
        <f t="shared" si="8"/>
        <v>1</v>
      </c>
      <c r="G125" s="69">
        <f t="shared" si="9"/>
        <v>0.01754385964912286</v>
      </c>
      <c r="H125" s="223"/>
      <c r="I125" s="223"/>
    </row>
    <row r="126" spans="1:9" s="1" customFormat="1" ht="37.5" hidden="1">
      <c r="A126" s="74" t="s">
        <v>210</v>
      </c>
      <c r="B126" s="143" t="s">
        <v>211</v>
      </c>
      <c r="C126" s="79" t="s">
        <v>5</v>
      </c>
      <c r="D126" s="99">
        <f>IF(D125&gt;D124,D125-D124,0)</f>
        <v>5</v>
      </c>
      <c r="E126" s="99">
        <f>IF(E125&gt;E124,E125-E124,0)</f>
        <v>0</v>
      </c>
      <c r="F126" s="68">
        <f t="shared" si="8"/>
        <v>-5</v>
      </c>
      <c r="G126" s="69">
        <f t="shared" si="9"/>
        <v>-1</v>
      </c>
      <c r="H126" s="223" t="str">
        <f>IF(D126+D124=D125,"OK","Ошибка")</f>
        <v>OK</v>
      </c>
      <c r="I126" s="223" t="str">
        <f>IF(E126+E124=E125,"OK","Ошибка")</f>
        <v>OK</v>
      </c>
    </row>
    <row r="127" spans="1:9" s="1" customFormat="1" ht="37.5" hidden="1">
      <c r="A127" s="74" t="s">
        <v>212</v>
      </c>
      <c r="B127" s="143" t="s">
        <v>213</v>
      </c>
      <c r="C127" s="79" t="s">
        <v>5</v>
      </c>
      <c r="D127" s="131">
        <f>IF(D122&gt;D124,D122-D124,0)</f>
        <v>0</v>
      </c>
      <c r="E127" s="131">
        <f>IF(E122&gt;E124,E122-E124,0)</f>
        <v>0</v>
      </c>
      <c r="F127" s="68">
        <f t="shared" si="8"/>
        <v>0</v>
      </c>
      <c r="G127" s="69" t="e">
        <f t="shared" si="9"/>
        <v>#DIV/0!</v>
      </c>
      <c r="H127" s="223"/>
      <c r="I127" s="223"/>
    </row>
    <row r="128" spans="1:9" s="3" customFormat="1" ht="60.75">
      <c r="A128" s="41" t="s">
        <v>214</v>
      </c>
      <c r="B128" s="139" t="s">
        <v>215</v>
      </c>
      <c r="C128" s="140" t="s">
        <v>5</v>
      </c>
      <c r="D128" s="29">
        <f>+D129+D130</f>
        <v>260</v>
      </c>
      <c r="E128" s="29">
        <f>+E129+E130</f>
        <v>235</v>
      </c>
      <c r="F128" s="29">
        <f t="shared" si="8"/>
        <v>-25</v>
      </c>
      <c r="G128" s="30">
        <f t="shared" si="9"/>
        <v>-0.09615384615384615</v>
      </c>
      <c r="H128" s="223"/>
      <c r="I128" s="223"/>
    </row>
    <row r="129" spans="1:9" s="1" customFormat="1" ht="37.5" hidden="1">
      <c r="A129" s="74" t="s">
        <v>216</v>
      </c>
      <c r="B129" s="143" t="s">
        <v>217</v>
      </c>
      <c r="C129" s="79" t="s">
        <v>5</v>
      </c>
      <c r="D129" s="57">
        <v>180</v>
      </c>
      <c r="E129" s="57">
        <v>120</v>
      </c>
      <c r="F129" s="132">
        <f t="shared" si="8"/>
        <v>-60</v>
      </c>
      <c r="G129" s="133">
        <f t="shared" si="9"/>
        <v>-0.33333333333333337</v>
      </c>
      <c r="H129" s="223"/>
      <c r="I129" s="223"/>
    </row>
    <row r="130" spans="1:9" s="1" customFormat="1" ht="37.5" hidden="1">
      <c r="A130" s="74" t="s">
        <v>218</v>
      </c>
      <c r="B130" s="143" t="s">
        <v>219</v>
      </c>
      <c r="C130" s="79" t="s">
        <v>5</v>
      </c>
      <c r="D130" s="57">
        <v>80</v>
      </c>
      <c r="E130" s="57">
        <v>115</v>
      </c>
      <c r="F130" s="132">
        <f t="shared" si="8"/>
        <v>35</v>
      </c>
      <c r="G130" s="133">
        <f t="shared" si="9"/>
        <v>0.4375</v>
      </c>
      <c r="H130" s="223"/>
      <c r="I130" s="223"/>
    </row>
    <row r="131" spans="1:9" s="1" customFormat="1" ht="37.5" hidden="1">
      <c r="A131" s="74" t="s">
        <v>220</v>
      </c>
      <c r="B131" s="143" t="s">
        <v>221</v>
      </c>
      <c r="C131" s="79" t="s">
        <v>5</v>
      </c>
      <c r="D131" s="57">
        <v>179</v>
      </c>
      <c r="E131" s="57">
        <v>120</v>
      </c>
      <c r="F131" s="132">
        <f t="shared" si="8"/>
        <v>-59</v>
      </c>
      <c r="G131" s="133">
        <f t="shared" si="9"/>
        <v>-0.3296089385474861</v>
      </c>
      <c r="H131" s="223" t="str">
        <f>IF(D131&gt;D129,"Ошибка","OK")</f>
        <v>OK</v>
      </c>
      <c r="I131" s="223" t="str">
        <f>IF(E131&gt;E129,"Ошибка","OK")</f>
        <v>OK</v>
      </c>
    </row>
    <row r="132" spans="1:9" s="1" customFormat="1" ht="34.5" customHeight="1" hidden="1">
      <c r="A132" s="74" t="s">
        <v>222</v>
      </c>
      <c r="B132" s="143" t="s">
        <v>223</v>
      </c>
      <c r="C132" s="79" t="s">
        <v>5</v>
      </c>
      <c r="D132" s="57">
        <v>179</v>
      </c>
      <c r="E132" s="57">
        <v>120</v>
      </c>
      <c r="F132" s="132">
        <f t="shared" si="8"/>
        <v>-59</v>
      </c>
      <c r="G132" s="133">
        <f t="shared" si="9"/>
        <v>-0.3296089385474861</v>
      </c>
      <c r="H132" s="223" t="str">
        <f>IF(D132&gt;D128,"Ошибка","OK")</f>
        <v>OK</v>
      </c>
      <c r="I132" s="223" t="str">
        <f>IF(E132&gt;E128,"Ошибка","OK")</f>
        <v>OK</v>
      </c>
    </row>
    <row r="133" spans="1:9" s="1" customFormat="1" ht="37.5" hidden="1">
      <c r="A133" s="74" t="s">
        <v>224</v>
      </c>
      <c r="B133" s="143" t="s">
        <v>225</v>
      </c>
      <c r="C133" s="79" t="s">
        <v>5</v>
      </c>
      <c r="D133" s="99">
        <f>IF(D132&gt;D131,D132-D131,0)</f>
        <v>0</v>
      </c>
      <c r="E133" s="99">
        <f>IF(E132&gt;E131,E132-E131,0)</f>
        <v>0</v>
      </c>
      <c r="F133" s="132">
        <f t="shared" si="8"/>
        <v>0</v>
      </c>
      <c r="G133" s="133" t="e">
        <f t="shared" si="9"/>
        <v>#DIV/0!</v>
      </c>
      <c r="H133" s="223" t="str">
        <f>IF(D133+D131=D132,"OK","Ошибка")</f>
        <v>OK</v>
      </c>
      <c r="I133" s="223" t="str">
        <f>IF(E133+E131=E132,"OK","Ошибка")</f>
        <v>OK</v>
      </c>
    </row>
    <row r="134" spans="1:9" s="1" customFormat="1" ht="37.5" hidden="1">
      <c r="A134" s="74" t="s">
        <v>226</v>
      </c>
      <c r="B134" s="143" t="s">
        <v>227</v>
      </c>
      <c r="C134" s="79" t="s">
        <v>5</v>
      </c>
      <c r="D134" s="131">
        <f>IF(D129&gt;D131,D129-D131,0)</f>
        <v>1</v>
      </c>
      <c r="E134" s="131">
        <f>IF(E129&gt;E131,E129-E131,0)</f>
        <v>0</v>
      </c>
      <c r="F134" s="132">
        <f t="shared" si="8"/>
        <v>-1</v>
      </c>
      <c r="G134" s="133">
        <f t="shared" si="9"/>
        <v>-1</v>
      </c>
      <c r="H134" s="223"/>
      <c r="I134" s="223"/>
    </row>
    <row r="135" spans="1:9" s="3" customFormat="1" ht="150" customHeight="1">
      <c r="A135" s="23" t="s">
        <v>228</v>
      </c>
      <c r="B135" s="42" t="s">
        <v>229</v>
      </c>
      <c r="C135" s="144" t="s">
        <v>5</v>
      </c>
      <c r="D135" s="145">
        <f>D136+D137+D138+D139+D140+D142+D141</f>
        <v>16</v>
      </c>
      <c r="E135" s="145">
        <f>E136+E137+E138+E139+E140+E142+E141</f>
        <v>12</v>
      </c>
      <c r="F135" s="29">
        <f t="shared" si="8"/>
        <v>-4</v>
      </c>
      <c r="G135" s="30">
        <f t="shared" si="9"/>
        <v>-0.25</v>
      </c>
      <c r="H135" s="223"/>
      <c r="I135" s="223"/>
    </row>
    <row r="136" spans="1:9" s="1" customFormat="1" ht="93.75" hidden="1">
      <c r="A136" s="54" t="s">
        <v>230</v>
      </c>
      <c r="B136" s="143" t="s">
        <v>231</v>
      </c>
      <c r="C136" s="93" t="s">
        <v>5</v>
      </c>
      <c r="D136" s="57">
        <v>4</v>
      </c>
      <c r="E136" s="57">
        <v>10</v>
      </c>
      <c r="F136" s="68">
        <f t="shared" si="8"/>
        <v>6</v>
      </c>
      <c r="G136" s="69">
        <f t="shared" si="9"/>
        <v>1.5</v>
      </c>
      <c r="H136" s="229"/>
      <c r="I136" s="223"/>
    </row>
    <row r="137" spans="1:9" s="1" customFormat="1" ht="56.25" hidden="1">
      <c r="A137" s="54" t="s">
        <v>232</v>
      </c>
      <c r="B137" s="143" t="s">
        <v>233</v>
      </c>
      <c r="C137" s="93" t="s">
        <v>5</v>
      </c>
      <c r="D137" s="57">
        <v>0</v>
      </c>
      <c r="E137" s="57">
        <v>0</v>
      </c>
      <c r="F137" s="68">
        <f t="shared" si="8"/>
        <v>0</v>
      </c>
      <c r="G137" s="69" t="e">
        <f t="shared" si="9"/>
        <v>#DIV/0!</v>
      </c>
      <c r="H137" s="229"/>
      <c r="I137" s="223"/>
    </row>
    <row r="138" spans="1:9" s="168" customFormat="1" ht="37.5" hidden="1">
      <c r="A138" s="74" t="s">
        <v>234</v>
      </c>
      <c r="B138" s="143" t="s">
        <v>235</v>
      </c>
      <c r="C138" s="79" t="s">
        <v>5</v>
      </c>
      <c r="D138" s="57">
        <v>0</v>
      </c>
      <c r="E138" s="57">
        <v>0</v>
      </c>
      <c r="F138" s="132">
        <f t="shared" si="8"/>
        <v>0</v>
      </c>
      <c r="G138" s="133" t="e">
        <f t="shared" si="9"/>
        <v>#DIV/0!</v>
      </c>
      <c r="H138" s="238"/>
      <c r="I138" s="223"/>
    </row>
    <row r="139" spans="1:9" s="1" customFormat="1" ht="56.25" hidden="1">
      <c r="A139" s="54" t="s">
        <v>236</v>
      </c>
      <c r="B139" s="143" t="s">
        <v>237</v>
      </c>
      <c r="C139" s="79" t="s">
        <v>5</v>
      </c>
      <c r="D139" s="57">
        <v>2</v>
      </c>
      <c r="E139" s="57">
        <v>0</v>
      </c>
      <c r="F139" s="132">
        <f t="shared" si="8"/>
        <v>-2</v>
      </c>
      <c r="G139" s="133">
        <f t="shared" si="9"/>
        <v>-1</v>
      </c>
      <c r="H139" s="238"/>
      <c r="I139" s="223"/>
    </row>
    <row r="140" spans="1:9" s="1" customFormat="1" ht="56.25" hidden="1">
      <c r="A140" s="54" t="s">
        <v>238</v>
      </c>
      <c r="B140" s="143" t="s">
        <v>239</v>
      </c>
      <c r="C140" s="79" t="s">
        <v>5</v>
      </c>
      <c r="D140" s="57">
        <v>0</v>
      </c>
      <c r="E140" s="57">
        <v>0</v>
      </c>
      <c r="F140" s="132">
        <f t="shared" si="8"/>
        <v>0</v>
      </c>
      <c r="G140" s="133" t="e">
        <f t="shared" si="9"/>
        <v>#DIV/0!</v>
      </c>
      <c r="H140" s="238"/>
      <c r="I140" s="223"/>
    </row>
    <row r="141" spans="1:9" s="1" customFormat="1" ht="75" hidden="1">
      <c r="A141" s="54" t="s">
        <v>240</v>
      </c>
      <c r="B141" s="143" t="s">
        <v>241</v>
      </c>
      <c r="C141" s="79" t="s">
        <v>5</v>
      </c>
      <c r="D141" s="57">
        <v>0</v>
      </c>
      <c r="E141" s="57">
        <v>0</v>
      </c>
      <c r="F141" s="132">
        <f t="shared" si="8"/>
        <v>0</v>
      </c>
      <c r="G141" s="133" t="e">
        <f t="shared" si="9"/>
        <v>#DIV/0!</v>
      </c>
      <c r="H141" s="238"/>
      <c r="I141" s="223"/>
    </row>
    <row r="142" spans="1:9" s="1" customFormat="1" ht="37.5" hidden="1">
      <c r="A142" s="54" t="s">
        <v>242</v>
      </c>
      <c r="B142" s="143" t="s">
        <v>243</v>
      </c>
      <c r="C142" s="93" t="s">
        <v>5</v>
      </c>
      <c r="D142" s="57">
        <v>10</v>
      </c>
      <c r="E142" s="57">
        <v>2</v>
      </c>
      <c r="F142" s="68">
        <f t="shared" si="8"/>
        <v>-8</v>
      </c>
      <c r="G142" s="69">
        <f t="shared" si="9"/>
        <v>-0.8</v>
      </c>
      <c r="H142" s="238"/>
      <c r="I142" s="223"/>
    </row>
    <row r="143" spans="1:9" s="186" customFormat="1" ht="180.75" customHeight="1">
      <c r="A143" s="117" t="s">
        <v>244</v>
      </c>
      <c r="B143" s="42" t="s">
        <v>245</v>
      </c>
      <c r="C143" s="142" t="s">
        <v>5</v>
      </c>
      <c r="D143" s="145">
        <f>+D144+D145+D146</f>
        <v>164</v>
      </c>
      <c r="E143" s="145">
        <f>+E144+E145+E146</f>
        <v>182</v>
      </c>
      <c r="F143" s="146">
        <f t="shared" si="8"/>
        <v>18</v>
      </c>
      <c r="G143" s="147">
        <f t="shared" si="9"/>
        <v>0.10975609756097571</v>
      </c>
      <c r="H143" s="223" t="str">
        <f>IF(D143=D148+D153,"ОК","Ошибка")</f>
        <v>ОК</v>
      </c>
      <c r="I143" s="223" t="str">
        <f>IF(E143=E148+E153,"ОК","Ошибка")</f>
        <v>ОК</v>
      </c>
    </row>
    <row r="144" spans="1:9" s="1" customFormat="1" ht="75">
      <c r="A144" s="54" t="s">
        <v>246</v>
      </c>
      <c r="B144" s="143" t="s">
        <v>247</v>
      </c>
      <c r="C144" s="76" t="s">
        <v>5</v>
      </c>
      <c r="D144" s="174">
        <f>+D149+D154</f>
        <v>147</v>
      </c>
      <c r="E144" s="174">
        <f>+E149+E154</f>
        <v>136</v>
      </c>
      <c r="F144" s="61">
        <f t="shared" si="8"/>
        <v>-11</v>
      </c>
      <c r="G144" s="47">
        <f t="shared" si="9"/>
        <v>-0.07482993197278909</v>
      </c>
      <c r="H144" s="223"/>
      <c r="I144" s="223"/>
    </row>
    <row r="145" spans="1:9" s="1" customFormat="1" ht="75">
      <c r="A145" s="54" t="s">
        <v>248</v>
      </c>
      <c r="B145" s="143" t="s">
        <v>249</v>
      </c>
      <c r="C145" s="76" t="s">
        <v>5</v>
      </c>
      <c r="D145" s="174">
        <f>D150+D155</f>
        <v>12</v>
      </c>
      <c r="E145" s="174">
        <f>E150+E155</f>
        <v>9</v>
      </c>
      <c r="F145" s="61">
        <f t="shared" si="8"/>
        <v>-3</v>
      </c>
      <c r="G145" s="47">
        <f t="shared" si="9"/>
        <v>-0.25</v>
      </c>
      <c r="H145" s="223"/>
      <c r="I145" s="223"/>
    </row>
    <row r="146" spans="1:9" s="1" customFormat="1" ht="75">
      <c r="A146" s="54" t="s">
        <v>250</v>
      </c>
      <c r="B146" s="143" t="s">
        <v>251</v>
      </c>
      <c r="C146" s="76" t="s">
        <v>5</v>
      </c>
      <c r="D146" s="174">
        <f>+D151+D156</f>
        <v>5</v>
      </c>
      <c r="E146" s="174">
        <f>+E151+E156</f>
        <v>37</v>
      </c>
      <c r="F146" s="61">
        <f t="shared" si="8"/>
        <v>32</v>
      </c>
      <c r="G146" s="47">
        <f t="shared" si="9"/>
        <v>6.4</v>
      </c>
      <c r="H146" s="223"/>
      <c r="I146" s="223"/>
    </row>
    <row r="147" spans="1:9" s="1" customFormat="1" ht="112.5">
      <c r="A147" s="54" t="s">
        <v>252</v>
      </c>
      <c r="B147" s="143" t="s">
        <v>253</v>
      </c>
      <c r="C147" s="93" t="s">
        <v>55</v>
      </c>
      <c r="D147" s="174">
        <f>+D152+D157</f>
        <v>21552.5</v>
      </c>
      <c r="E147" s="174">
        <f>+E152+E157</f>
        <v>16366.099999999999</v>
      </c>
      <c r="F147" s="61">
        <f t="shared" si="8"/>
        <v>-5186.4000000000015</v>
      </c>
      <c r="G147" s="47">
        <f t="shared" si="9"/>
        <v>-0.24064029694930988</v>
      </c>
      <c r="H147" s="223"/>
      <c r="I147" s="223"/>
    </row>
    <row r="148" spans="1:9" s="3" customFormat="1" ht="81">
      <c r="A148" s="41" t="s">
        <v>254</v>
      </c>
      <c r="B148" s="139" t="s">
        <v>255</v>
      </c>
      <c r="C148" s="38" t="s">
        <v>5</v>
      </c>
      <c r="D148" s="68">
        <f>+D149+D150+D151</f>
        <v>27</v>
      </c>
      <c r="E148" s="68">
        <f>+E149+E150+E151</f>
        <v>23</v>
      </c>
      <c r="F148" s="68">
        <f t="shared" si="8"/>
        <v>-4</v>
      </c>
      <c r="G148" s="69">
        <f t="shared" si="9"/>
        <v>-0.14814814814814814</v>
      </c>
      <c r="H148" s="223"/>
      <c r="I148" s="223"/>
    </row>
    <row r="149" spans="1:9" s="172" customFormat="1" ht="56.25" hidden="1">
      <c r="A149" s="54" t="s">
        <v>256</v>
      </c>
      <c r="B149" s="143" t="s">
        <v>257</v>
      </c>
      <c r="C149" s="93" t="s">
        <v>5</v>
      </c>
      <c r="D149" s="57">
        <v>26</v>
      </c>
      <c r="E149" s="57">
        <v>23</v>
      </c>
      <c r="F149" s="61">
        <f t="shared" si="8"/>
        <v>-3</v>
      </c>
      <c r="G149" s="47">
        <f t="shared" si="9"/>
        <v>-0.11538461538461542</v>
      </c>
      <c r="H149" s="223"/>
      <c r="I149" s="223"/>
    </row>
    <row r="150" spans="1:9" s="172" customFormat="1" ht="56.25" hidden="1">
      <c r="A150" s="54" t="s">
        <v>258</v>
      </c>
      <c r="B150" s="143" t="s">
        <v>259</v>
      </c>
      <c r="C150" s="93" t="s">
        <v>5</v>
      </c>
      <c r="D150" s="57">
        <v>1</v>
      </c>
      <c r="E150" s="57">
        <v>0</v>
      </c>
      <c r="F150" s="61">
        <f t="shared" si="8"/>
        <v>-1</v>
      </c>
      <c r="G150" s="47">
        <f t="shared" si="9"/>
        <v>-1</v>
      </c>
      <c r="H150" s="223"/>
      <c r="I150" s="223"/>
    </row>
    <row r="151" spans="1:9" s="172" customFormat="1" ht="56.25" hidden="1">
      <c r="A151" s="54" t="s">
        <v>260</v>
      </c>
      <c r="B151" s="143" t="s">
        <v>261</v>
      </c>
      <c r="C151" s="93" t="s">
        <v>5</v>
      </c>
      <c r="D151" s="57">
        <v>0</v>
      </c>
      <c r="E151" s="57">
        <v>0</v>
      </c>
      <c r="F151" s="61">
        <f t="shared" si="8"/>
        <v>0</v>
      </c>
      <c r="G151" s="47" t="e">
        <f t="shared" si="9"/>
        <v>#DIV/0!</v>
      </c>
      <c r="H151" s="223"/>
      <c r="I151" s="223"/>
    </row>
    <row r="152" spans="1:9" s="172" customFormat="1" ht="56.25" hidden="1">
      <c r="A152" s="54" t="s">
        <v>262</v>
      </c>
      <c r="B152" s="143" t="s">
        <v>263</v>
      </c>
      <c r="C152" s="93" t="s">
        <v>55</v>
      </c>
      <c r="D152" s="57">
        <v>3450.7</v>
      </c>
      <c r="E152" s="57">
        <v>5023.3</v>
      </c>
      <c r="F152" s="61">
        <f t="shared" si="8"/>
        <v>1572.6000000000004</v>
      </c>
      <c r="G152" s="47">
        <f t="shared" si="9"/>
        <v>0.4557336192656565</v>
      </c>
      <c r="H152" s="223"/>
      <c r="I152" s="223"/>
    </row>
    <row r="153" spans="1:9" s="3" customFormat="1" ht="81" hidden="1">
      <c r="A153" s="41" t="s">
        <v>264</v>
      </c>
      <c r="B153" s="139" t="s">
        <v>265</v>
      </c>
      <c r="C153" s="38" t="s">
        <v>5</v>
      </c>
      <c r="D153" s="68">
        <f>D155+D156+D154</f>
        <v>137</v>
      </c>
      <c r="E153" s="68">
        <f>E155+E156+E154</f>
        <v>159</v>
      </c>
      <c r="F153" s="68">
        <f t="shared" si="8"/>
        <v>22</v>
      </c>
      <c r="G153" s="69">
        <f t="shared" si="9"/>
        <v>0.16058394160583944</v>
      </c>
      <c r="H153" s="223"/>
      <c r="I153" s="223"/>
    </row>
    <row r="154" spans="1:9" s="172" customFormat="1" ht="63" customHeight="1" hidden="1">
      <c r="A154" s="54" t="s">
        <v>266</v>
      </c>
      <c r="B154" s="143" t="s">
        <v>267</v>
      </c>
      <c r="C154" s="93" t="s">
        <v>5</v>
      </c>
      <c r="D154" s="57">
        <v>121</v>
      </c>
      <c r="E154" s="169">
        <v>113</v>
      </c>
      <c r="F154" s="68">
        <f aca="true" t="shared" si="11" ref="F154:F167">+E154-D154</f>
        <v>-8</v>
      </c>
      <c r="G154" s="69">
        <f aca="true" t="shared" si="12" ref="G154:G167">+E154/D154-1</f>
        <v>-0.06611570247933884</v>
      </c>
      <c r="H154" s="223"/>
      <c r="I154" s="223"/>
    </row>
    <row r="155" spans="1:9" s="172" customFormat="1" ht="75" hidden="1">
      <c r="A155" s="54" t="s">
        <v>268</v>
      </c>
      <c r="B155" s="143" t="s">
        <v>269</v>
      </c>
      <c r="C155" s="93" t="s">
        <v>5</v>
      </c>
      <c r="D155" s="57">
        <v>11</v>
      </c>
      <c r="E155" s="169">
        <v>9</v>
      </c>
      <c r="F155" s="68">
        <f t="shared" si="11"/>
        <v>-2</v>
      </c>
      <c r="G155" s="69">
        <f t="shared" si="12"/>
        <v>-0.18181818181818177</v>
      </c>
      <c r="H155" s="223"/>
      <c r="I155" s="223"/>
    </row>
    <row r="156" spans="1:9" s="172" customFormat="1" ht="75" hidden="1">
      <c r="A156" s="54" t="s">
        <v>270</v>
      </c>
      <c r="B156" s="143" t="s">
        <v>271</v>
      </c>
      <c r="C156" s="93" t="s">
        <v>5</v>
      </c>
      <c r="D156" s="57">
        <v>5</v>
      </c>
      <c r="E156" s="169">
        <v>37</v>
      </c>
      <c r="F156" s="68">
        <f t="shared" si="11"/>
        <v>32</v>
      </c>
      <c r="G156" s="69">
        <f t="shared" si="12"/>
        <v>6.4</v>
      </c>
      <c r="H156" s="223"/>
      <c r="I156" s="223"/>
    </row>
    <row r="157" spans="1:9" s="172" customFormat="1" ht="75" hidden="1">
      <c r="A157" s="54" t="s">
        <v>272</v>
      </c>
      <c r="B157" s="143" t="s">
        <v>273</v>
      </c>
      <c r="C157" s="93" t="s">
        <v>55</v>
      </c>
      <c r="D157" s="57">
        <v>18101.8</v>
      </c>
      <c r="E157" s="169">
        <v>11342.8</v>
      </c>
      <c r="F157" s="68">
        <f t="shared" si="11"/>
        <v>-6759</v>
      </c>
      <c r="G157" s="69">
        <f t="shared" si="12"/>
        <v>-0.3733882818283265</v>
      </c>
      <c r="H157" s="223"/>
      <c r="I157" s="223"/>
    </row>
    <row r="158" spans="1:9" s="192" customFormat="1" ht="162">
      <c r="A158" s="23" t="s">
        <v>274</v>
      </c>
      <c r="B158" s="42" t="s">
        <v>275</v>
      </c>
      <c r="C158" s="36" t="s">
        <v>5</v>
      </c>
      <c r="D158" s="173">
        <v>0</v>
      </c>
      <c r="E158" s="173">
        <v>0</v>
      </c>
      <c r="F158" s="29">
        <f t="shared" si="11"/>
        <v>0</v>
      </c>
      <c r="G158" s="30" t="e">
        <f t="shared" si="12"/>
        <v>#DIV/0!</v>
      </c>
      <c r="H158" s="239"/>
      <c r="I158" s="239"/>
    </row>
    <row r="159" spans="1:9" s="3" customFormat="1" ht="40.5">
      <c r="A159" s="23" t="s">
        <v>276</v>
      </c>
      <c r="B159" s="42" t="s">
        <v>277</v>
      </c>
      <c r="C159" s="36" t="s">
        <v>5</v>
      </c>
      <c r="D159" s="29">
        <f>+D160+D161+D162</f>
        <v>251</v>
      </c>
      <c r="E159" s="29">
        <f>+E160+E161+E162</f>
        <v>215</v>
      </c>
      <c r="F159" s="148">
        <f t="shared" si="11"/>
        <v>-36</v>
      </c>
      <c r="G159" s="149">
        <f t="shared" si="12"/>
        <v>-0.14342629482071712</v>
      </c>
      <c r="H159" s="223"/>
      <c r="I159" s="223"/>
    </row>
    <row r="160" spans="1:9" s="1" customFormat="1" ht="18.75">
      <c r="A160" s="54" t="s">
        <v>278</v>
      </c>
      <c r="B160" s="150" t="s">
        <v>279</v>
      </c>
      <c r="C160" s="93" t="s">
        <v>5</v>
      </c>
      <c r="D160" s="57">
        <v>0</v>
      </c>
      <c r="E160" s="57">
        <v>0</v>
      </c>
      <c r="F160" s="68">
        <f t="shared" si="11"/>
        <v>0</v>
      </c>
      <c r="G160" s="69" t="e">
        <f t="shared" si="12"/>
        <v>#DIV/0!</v>
      </c>
      <c r="H160" s="223"/>
      <c r="I160" s="223"/>
    </row>
    <row r="161" spans="1:9" s="1" customFormat="1" ht="18.75">
      <c r="A161" s="54" t="s">
        <v>280</v>
      </c>
      <c r="B161" s="150" t="s">
        <v>281</v>
      </c>
      <c r="C161" s="93" t="s">
        <v>5</v>
      </c>
      <c r="D161" s="57">
        <v>147</v>
      </c>
      <c r="E161" s="57">
        <v>136</v>
      </c>
      <c r="F161" s="68">
        <f t="shared" si="11"/>
        <v>-11</v>
      </c>
      <c r="G161" s="69">
        <f t="shared" si="12"/>
        <v>-0.07482993197278909</v>
      </c>
      <c r="H161" s="223"/>
      <c r="I161" s="223"/>
    </row>
    <row r="162" spans="1:9" s="1" customFormat="1" ht="18.75">
      <c r="A162" s="54" t="s">
        <v>282</v>
      </c>
      <c r="B162" s="150" t="s">
        <v>283</v>
      </c>
      <c r="C162" s="93" t="s">
        <v>5</v>
      </c>
      <c r="D162" s="57">
        <v>104</v>
      </c>
      <c r="E162" s="57">
        <v>79</v>
      </c>
      <c r="F162" s="68">
        <f t="shared" si="11"/>
        <v>-25</v>
      </c>
      <c r="G162" s="69">
        <f t="shared" si="12"/>
        <v>-0.24038461538461542</v>
      </c>
      <c r="H162" s="223"/>
      <c r="I162" s="223"/>
    </row>
    <row r="163" spans="1:9" s="3" customFormat="1" ht="40.5" hidden="1">
      <c r="A163" s="23" t="s">
        <v>284</v>
      </c>
      <c r="B163" s="42" t="s">
        <v>285</v>
      </c>
      <c r="C163" s="36" t="s">
        <v>286</v>
      </c>
      <c r="D163" s="57">
        <v>31</v>
      </c>
      <c r="E163" s="57">
        <v>31</v>
      </c>
      <c r="F163" s="61">
        <f t="shared" si="11"/>
        <v>0</v>
      </c>
      <c r="G163" s="47">
        <f t="shared" si="12"/>
        <v>0</v>
      </c>
      <c r="H163" s="223"/>
      <c r="I163" s="223"/>
    </row>
    <row r="164" spans="1:9" s="1" customFormat="1" ht="18.75" hidden="1">
      <c r="A164" s="54" t="s">
        <v>287</v>
      </c>
      <c r="B164" s="150" t="s">
        <v>288</v>
      </c>
      <c r="C164" s="93" t="s">
        <v>286</v>
      </c>
      <c r="D164" s="57">
        <v>14</v>
      </c>
      <c r="E164" s="57">
        <v>14</v>
      </c>
      <c r="F164" s="61">
        <f t="shared" si="11"/>
        <v>0</v>
      </c>
      <c r="G164" s="47">
        <f t="shared" si="12"/>
        <v>0</v>
      </c>
      <c r="H164" s="223"/>
      <c r="I164" s="223"/>
    </row>
    <row r="165" spans="1:9" s="171" customFormat="1" ht="60.75" hidden="1">
      <c r="A165" s="23" t="s">
        <v>289</v>
      </c>
      <c r="B165" s="42" t="s">
        <v>290</v>
      </c>
      <c r="C165" s="36" t="s">
        <v>55</v>
      </c>
      <c r="D165" s="29">
        <f>+D166+D167</f>
        <v>368155</v>
      </c>
      <c r="E165" s="29">
        <f>+E166+E167</f>
        <v>420743</v>
      </c>
      <c r="F165" s="148">
        <f t="shared" si="11"/>
        <v>52588</v>
      </c>
      <c r="G165" s="149">
        <f t="shared" si="12"/>
        <v>0.14284200947970294</v>
      </c>
      <c r="H165" s="234"/>
      <c r="I165" s="234"/>
    </row>
    <row r="166" spans="1:9" s="3" customFormat="1" ht="20.25" hidden="1">
      <c r="A166" s="76" t="s">
        <v>291</v>
      </c>
      <c r="B166" s="143" t="s">
        <v>292</v>
      </c>
      <c r="C166" s="128" t="s">
        <v>55</v>
      </c>
      <c r="D166" s="57">
        <v>368153.7</v>
      </c>
      <c r="E166" s="57">
        <v>420741.5</v>
      </c>
      <c r="F166" s="61">
        <f t="shared" si="11"/>
        <v>52587.79999999999</v>
      </c>
      <c r="G166" s="47">
        <f t="shared" si="12"/>
        <v>0.14284197062259585</v>
      </c>
      <c r="H166" s="223"/>
      <c r="I166" s="231"/>
    </row>
    <row r="167" spans="1:9" s="3" customFormat="1" ht="20.25" hidden="1">
      <c r="A167" s="76" t="s">
        <v>293</v>
      </c>
      <c r="B167" s="151" t="s">
        <v>294</v>
      </c>
      <c r="C167" s="152" t="s">
        <v>55</v>
      </c>
      <c r="D167" s="57">
        <v>1.3</v>
      </c>
      <c r="E167" s="57">
        <v>1.5</v>
      </c>
      <c r="F167" s="64">
        <f t="shared" si="11"/>
        <v>0.19999999999999996</v>
      </c>
      <c r="G167" s="86">
        <f t="shared" si="12"/>
        <v>0.15384615384615374</v>
      </c>
      <c r="H167" s="223"/>
      <c r="I167" s="223"/>
    </row>
    <row r="168" spans="1:9" s="3" customFormat="1" ht="20.25">
      <c r="A168" s="217"/>
      <c r="B168" s="218" t="s">
        <v>11</v>
      </c>
      <c r="C168" s="219"/>
      <c r="D168" s="220"/>
      <c r="E168" s="220"/>
      <c r="F168" s="221"/>
      <c r="G168" s="222"/>
      <c r="H168" s="223"/>
      <c r="I168" s="223"/>
    </row>
    <row r="169" spans="1:9" s="193" customFormat="1" ht="81">
      <c r="A169" s="155" t="s">
        <v>295</v>
      </c>
      <c r="B169" s="156" t="s">
        <v>296</v>
      </c>
      <c r="C169" s="124" t="s">
        <v>12</v>
      </c>
      <c r="D169" s="76">
        <f>+D103/D166</f>
        <v>2972.45476115003</v>
      </c>
      <c r="E169" s="76">
        <f>+E103/E166</f>
        <v>92.88406491872088</v>
      </c>
      <c r="F169" s="157">
        <f>+E169-D169</f>
        <v>-2879.5706962313093</v>
      </c>
      <c r="G169" s="158">
        <f>+E169/D169-1</f>
        <v>-0.9687517313525793</v>
      </c>
      <c r="H169" s="223"/>
      <c r="I169" s="223"/>
    </row>
    <row r="170" spans="1:9" s="3" customFormat="1" ht="101.25">
      <c r="A170" s="40" t="s">
        <v>297</v>
      </c>
      <c r="B170" s="139" t="s">
        <v>298</v>
      </c>
      <c r="C170" s="140" t="s">
        <v>13</v>
      </c>
      <c r="D170" s="194">
        <f>D85/D83</f>
        <v>0.9992310637627297</v>
      </c>
      <c r="E170" s="194">
        <f>E85/E83</f>
        <v>1</v>
      </c>
      <c r="F170" s="99">
        <f>+E170-D170</f>
        <v>0.0007689362372702568</v>
      </c>
      <c r="G170" s="100">
        <f>+E170/D170-1</f>
        <v>0.0007695279552006884</v>
      </c>
      <c r="H170" s="229"/>
      <c r="I170" s="223"/>
    </row>
    <row r="171" spans="1:9" s="3" customFormat="1" ht="121.5">
      <c r="A171" s="41" t="s">
        <v>299</v>
      </c>
      <c r="B171" s="139" t="s">
        <v>300</v>
      </c>
      <c r="C171" s="38" t="s">
        <v>13</v>
      </c>
      <c r="D171" s="195">
        <f>+D117/D115</f>
        <v>0.9956896551724138</v>
      </c>
      <c r="E171" s="195">
        <f>+E117/E115</f>
        <v>1</v>
      </c>
      <c r="F171" s="61">
        <f aca="true" t="shared" si="13" ref="F171:F184">+E171-D171</f>
        <v>0.004310344827586188</v>
      </c>
      <c r="G171" s="47">
        <f aca="true" t="shared" si="14" ref="G171:G184">+E171/D171-1</f>
        <v>0.0043290043290042934</v>
      </c>
      <c r="H171" s="223"/>
      <c r="I171" s="223"/>
    </row>
    <row r="172" spans="1:9" s="3" customFormat="1" ht="121.5">
      <c r="A172" s="41" t="s">
        <v>301</v>
      </c>
      <c r="B172" s="139" t="s">
        <v>302</v>
      </c>
      <c r="C172" s="38" t="s">
        <v>13</v>
      </c>
      <c r="D172" s="195">
        <f>+D124/D122</f>
        <v>1</v>
      </c>
      <c r="E172" s="195">
        <f>+E124/E122</f>
        <v>1</v>
      </c>
      <c r="F172" s="61">
        <f t="shared" si="13"/>
        <v>0</v>
      </c>
      <c r="G172" s="47">
        <f t="shared" si="14"/>
        <v>0</v>
      </c>
      <c r="H172" s="223"/>
      <c r="I172" s="223"/>
    </row>
    <row r="173" spans="1:9" s="3" customFormat="1" ht="101.25">
      <c r="A173" s="41" t="s">
        <v>303</v>
      </c>
      <c r="B173" s="159" t="s">
        <v>304</v>
      </c>
      <c r="C173" s="160" t="s">
        <v>13</v>
      </c>
      <c r="D173" s="196">
        <f>+D131/D129</f>
        <v>0.9944444444444445</v>
      </c>
      <c r="E173" s="196">
        <f>+E131/E129</f>
        <v>1</v>
      </c>
      <c r="F173" s="64">
        <f t="shared" si="13"/>
        <v>0.005555555555555536</v>
      </c>
      <c r="G173" s="86">
        <f t="shared" si="14"/>
        <v>0.005586592178770999</v>
      </c>
      <c r="H173" s="223"/>
      <c r="I173" s="223"/>
    </row>
    <row r="174" spans="1:9" s="3" customFormat="1" ht="40.5">
      <c r="A174" s="41" t="s">
        <v>305</v>
      </c>
      <c r="B174" s="139" t="s">
        <v>14</v>
      </c>
      <c r="C174" s="38" t="s">
        <v>2</v>
      </c>
      <c r="D174" s="83">
        <f>D49/D17</f>
        <v>17628618.89852941</v>
      </c>
      <c r="E174" s="83">
        <f>E49/E17</f>
        <v>3587008.84462963</v>
      </c>
      <c r="F174" s="64">
        <f>+E174-D174</f>
        <v>-14041610.05389978</v>
      </c>
      <c r="G174" s="86">
        <f>+E174/D174-1</f>
        <v>-0.7965235470074823</v>
      </c>
      <c r="H174" s="223"/>
      <c r="I174" s="223"/>
    </row>
    <row r="175" spans="1:9" s="3" customFormat="1" ht="40.5">
      <c r="A175" s="41" t="s">
        <v>306</v>
      </c>
      <c r="B175" s="43" t="s">
        <v>307</v>
      </c>
      <c r="C175" s="38" t="s">
        <v>2</v>
      </c>
      <c r="D175" s="83">
        <f>D50/D17</f>
        <v>16115693.597058821</v>
      </c>
      <c r="E175" s="83">
        <f>E50/E17</f>
        <v>1148246.7166666666</v>
      </c>
      <c r="F175" s="61">
        <f>+E175-D175</f>
        <v>-14967446.880392155</v>
      </c>
      <c r="G175" s="47">
        <f>+E175/D175-1</f>
        <v>-0.9287497798496103</v>
      </c>
      <c r="H175" s="223"/>
      <c r="I175" s="223"/>
    </row>
    <row r="176" spans="1:9" s="3" customFormat="1" ht="60.75">
      <c r="A176" s="41" t="s">
        <v>308</v>
      </c>
      <c r="B176" s="139" t="s">
        <v>15</v>
      </c>
      <c r="C176" s="38" t="s">
        <v>13</v>
      </c>
      <c r="D176" s="195">
        <f>+D49/D30</f>
        <v>4.260236369809442</v>
      </c>
      <c r="E176" s="195">
        <f>+E49/E30</f>
        <v>1.1769828921676435</v>
      </c>
      <c r="F176" s="61">
        <f>+E176-D176</f>
        <v>-3.083253477641798</v>
      </c>
      <c r="G176" s="47">
        <f>+E176/D176-1</f>
        <v>-0.723728265288649</v>
      </c>
      <c r="H176" s="223"/>
      <c r="I176" s="223"/>
    </row>
    <row r="177" spans="1:9" s="3" customFormat="1" ht="63" customHeight="1">
      <c r="A177" s="41" t="s">
        <v>309</v>
      </c>
      <c r="B177" s="43" t="s">
        <v>16</v>
      </c>
      <c r="C177" s="38" t="s">
        <v>13</v>
      </c>
      <c r="D177" s="195">
        <f>+D50/D30</f>
        <v>3.8946138879105563</v>
      </c>
      <c r="E177" s="195">
        <f>+E50/E30</f>
        <v>0.37676705022004964</v>
      </c>
      <c r="F177" s="61">
        <f>+E177-D177</f>
        <v>-3.5178468376905068</v>
      </c>
      <c r="G177" s="47">
        <f>+E177/D177-1</f>
        <v>-0.9032594600996035</v>
      </c>
      <c r="H177" s="223"/>
      <c r="I177" s="223"/>
    </row>
    <row r="178" spans="1:9" s="3" customFormat="1" ht="20.25" hidden="1">
      <c r="A178" s="44" t="s">
        <v>310</v>
      </c>
      <c r="B178" s="161" t="s">
        <v>311</v>
      </c>
      <c r="C178" s="162"/>
      <c r="D178" s="163"/>
      <c r="E178" s="163"/>
      <c r="F178" s="153"/>
      <c r="G178" s="154"/>
      <c r="H178" s="223"/>
      <c r="I178" s="223"/>
    </row>
    <row r="179" spans="1:9" s="1" customFormat="1" ht="51.75" customHeight="1" hidden="1">
      <c r="A179" s="54" t="s">
        <v>312</v>
      </c>
      <c r="B179" s="164" t="s">
        <v>313</v>
      </c>
      <c r="C179" s="109" t="s">
        <v>5</v>
      </c>
      <c r="D179" s="165">
        <f>D8/D164</f>
        <v>1.2857142857142858</v>
      </c>
      <c r="E179" s="165">
        <f>E8/E164</f>
        <v>1.1428571428571428</v>
      </c>
      <c r="F179" s="77">
        <f t="shared" si="13"/>
        <v>-0.14285714285714302</v>
      </c>
      <c r="G179" s="78">
        <f t="shared" si="14"/>
        <v>-0.11111111111111127</v>
      </c>
      <c r="H179" s="223"/>
      <c r="I179" s="223"/>
    </row>
    <row r="180" spans="1:9" s="1" customFormat="1" ht="37.5" hidden="1">
      <c r="A180" s="54" t="s">
        <v>314</v>
      </c>
      <c r="B180" s="150" t="s">
        <v>315</v>
      </c>
      <c r="C180" s="93" t="s">
        <v>5</v>
      </c>
      <c r="D180" s="166">
        <f>+D17/D164</f>
        <v>4.857142857142857</v>
      </c>
      <c r="E180" s="166">
        <f>+E17/E164</f>
        <v>3.857142857142857</v>
      </c>
      <c r="F180" s="68">
        <f t="shared" si="13"/>
        <v>-0.9999999999999996</v>
      </c>
      <c r="G180" s="69">
        <f t="shared" si="14"/>
        <v>-0.2058823529411764</v>
      </c>
      <c r="H180" s="223"/>
      <c r="I180" s="223"/>
    </row>
    <row r="181" spans="1:9" s="1" customFormat="1" ht="18.75" hidden="1">
      <c r="A181" s="74" t="s">
        <v>316</v>
      </c>
      <c r="B181" s="150" t="s">
        <v>317</v>
      </c>
      <c r="C181" s="93" t="s">
        <v>5</v>
      </c>
      <c r="D181" s="166">
        <f>+D49/D164</f>
        <v>85624720.36428571</v>
      </c>
      <c r="E181" s="166">
        <f>+E49/E164</f>
        <v>13835605.54357143</v>
      </c>
      <c r="F181" s="68">
        <f>+E181-D181</f>
        <v>-71789114.82071428</v>
      </c>
      <c r="G181" s="69">
        <f>+E181/D181-1</f>
        <v>-0.8384157579177065</v>
      </c>
      <c r="H181" s="223"/>
      <c r="I181" s="223"/>
    </row>
    <row r="182" spans="1:9" s="168" customFormat="1" ht="18.75" hidden="1">
      <c r="A182" s="54" t="s">
        <v>318</v>
      </c>
      <c r="B182" s="150" t="s">
        <v>319</v>
      </c>
      <c r="C182" s="79" t="s">
        <v>55</v>
      </c>
      <c r="D182" s="167">
        <f>+D50/D164</f>
        <v>78276226.04285714</v>
      </c>
      <c r="E182" s="167">
        <f>+E50/E164</f>
        <v>4428951.621428571</v>
      </c>
      <c r="F182" s="132">
        <f t="shared" si="13"/>
        <v>-73847274.42142858</v>
      </c>
      <c r="G182" s="133">
        <f t="shared" si="14"/>
        <v>-0.9434189428217494</v>
      </c>
      <c r="H182" s="223"/>
      <c r="I182" s="223"/>
    </row>
    <row r="183" spans="1:9" s="1" customFormat="1" ht="56.25" hidden="1">
      <c r="A183" s="54" t="s">
        <v>320</v>
      </c>
      <c r="B183" s="150" t="s">
        <v>321</v>
      </c>
      <c r="C183" s="93" t="s">
        <v>55</v>
      </c>
      <c r="D183" s="166">
        <f>+D103/D164</f>
        <v>78165729.88571428</v>
      </c>
      <c r="E183" s="166">
        <f>+E103/E164</f>
        <v>2791441.485714286</v>
      </c>
      <c r="F183" s="68">
        <f t="shared" si="13"/>
        <v>-75374288.39999999</v>
      </c>
      <c r="G183" s="69">
        <f t="shared" si="14"/>
        <v>-0.9642881670804374</v>
      </c>
      <c r="H183" s="223"/>
      <c r="I183" s="223"/>
    </row>
    <row r="184" spans="1:9" s="1" customFormat="1" ht="56.25" hidden="1">
      <c r="A184" s="54" t="s">
        <v>322</v>
      </c>
      <c r="B184" s="150" t="s">
        <v>323</v>
      </c>
      <c r="C184" s="93" t="s">
        <v>55</v>
      </c>
      <c r="D184" s="166">
        <f>D30/D164</f>
        <v>20098584.42857143</v>
      </c>
      <c r="E184" s="166">
        <f>E30/E164</f>
        <v>11755145.835714284</v>
      </c>
      <c r="F184" s="68">
        <f t="shared" si="13"/>
        <v>-8343438.592857145</v>
      </c>
      <c r="G184" s="69">
        <f t="shared" si="14"/>
        <v>-0.4151256832295319</v>
      </c>
      <c r="H184" s="223"/>
      <c r="I184" s="223"/>
    </row>
    <row r="185" spans="1:9" s="3" customFormat="1" ht="20.25">
      <c r="A185" s="197"/>
      <c r="B185" s="198"/>
      <c r="C185" s="199"/>
      <c r="D185" s="2"/>
      <c r="E185" s="2"/>
      <c r="F185" s="170"/>
      <c r="G185" s="200"/>
      <c r="H185" s="223"/>
      <c r="I185" s="223"/>
    </row>
    <row r="186" spans="1:9" s="3" customFormat="1" ht="20.25">
      <c r="A186" s="197"/>
      <c r="B186" s="9"/>
      <c r="C186" s="201"/>
      <c r="D186" s="2"/>
      <c r="E186" s="2"/>
      <c r="F186" s="170"/>
      <c r="G186" s="200"/>
      <c r="H186" s="223"/>
      <c r="I186" s="223"/>
    </row>
    <row r="187" spans="1:9" s="3" customFormat="1" ht="21">
      <c r="A187" s="197"/>
      <c r="B187" s="202"/>
      <c r="C187" s="201"/>
      <c r="D187" s="2"/>
      <c r="E187" s="2"/>
      <c r="F187" s="2"/>
      <c r="G187" s="8"/>
      <c r="H187" s="223"/>
      <c r="I187" s="223"/>
    </row>
    <row r="188" spans="1:9" s="3" customFormat="1" ht="21">
      <c r="A188" s="197"/>
      <c r="B188" s="202"/>
      <c r="C188" s="201"/>
      <c r="D188" s="2"/>
      <c r="E188" s="2"/>
      <c r="F188" s="2"/>
      <c r="G188" s="8"/>
      <c r="H188" s="223"/>
      <c r="I188" s="223"/>
    </row>
    <row r="189" spans="1:9" s="3" customFormat="1" ht="21">
      <c r="A189" s="197"/>
      <c r="B189" s="202"/>
      <c r="C189" s="201"/>
      <c r="D189" s="2"/>
      <c r="E189" s="2"/>
      <c r="F189" s="2"/>
      <c r="G189" s="8"/>
      <c r="H189" s="223"/>
      <c r="I189" s="223"/>
    </row>
    <row r="190" spans="1:9" s="3" customFormat="1" ht="21">
      <c r="A190" s="197"/>
      <c r="B190" s="202"/>
      <c r="C190" s="201"/>
      <c r="D190" s="2"/>
      <c r="E190" s="2"/>
      <c r="F190" s="2"/>
      <c r="G190" s="8"/>
      <c r="H190" s="223"/>
      <c r="I190" s="223"/>
    </row>
    <row r="191" spans="1:9" s="3" customFormat="1" ht="21">
      <c r="A191" s="197"/>
      <c r="B191" s="202"/>
      <c r="C191" s="201"/>
      <c r="D191" s="2"/>
      <c r="E191" s="2"/>
      <c r="F191" s="2"/>
      <c r="G191" s="8"/>
      <c r="H191" s="223"/>
      <c r="I191" s="223"/>
    </row>
    <row r="192" spans="1:9" s="3" customFormat="1" ht="21">
      <c r="A192" s="197"/>
      <c r="B192" s="202"/>
      <c r="C192" s="201"/>
      <c r="D192" s="2"/>
      <c r="E192" s="2"/>
      <c r="F192" s="2"/>
      <c r="G192" s="8"/>
      <c r="H192" s="223"/>
      <c r="I192" s="223"/>
    </row>
    <row r="193" spans="1:9" s="3" customFormat="1" ht="21">
      <c r="A193" s="197"/>
      <c r="B193" s="202"/>
      <c r="C193" s="201"/>
      <c r="D193" s="2"/>
      <c r="E193" s="2"/>
      <c r="F193" s="2"/>
      <c r="G193" s="8"/>
      <c r="H193" s="223"/>
      <c r="I193" s="223"/>
    </row>
    <row r="194" spans="1:9" s="3" customFormat="1" ht="21">
      <c r="A194" s="197"/>
      <c r="B194" s="202"/>
      <c r="C194" s="201"/>
      <c r="D194" s="2"/>
      <c r="E194" s="2"/>
      <c r="F194" s="2"/>
      <c r="G194" s="8"/>
      <c r="H194" s="223"/>
      <c r="I194" s="223"/>
    </row>
    <row r="195" spans="1:9" s="3" customFormat="1" ht="21">
      <c r="A195" s="197"/>
      <c r="B195" s="202"/>
      <c r="C195" s="201"/>
      <c r="D195" s="2"/>
      <c r="E195" s="2"/>
      <c r="F195" s="2"/>
      <c r="G195" s="8"/>
      <c r="H195" s="223"/>
      <c r="I195" s="223"/>
    </row>
    <row r="196" spans="1:9" s="3" customFormat="1" ht="21">
      <c r="A196" s="197"/>
      <c r="B196" s="202"/>
      <c r="C196" s="201"/>
      <c r="D196" s="2"/>
      <c r="E196" s="2"/>
      <c r="F196" s="2"/>
      <c r="G196" s="8"/>
      <c r="H196" s="223"/>
      <c r="I196" s="223"/>
    </row>
    <row r="197" spans="1:9" s="3" customFormat="1" ht="21">
      <c r="A197" s="197"/>
      <c r="B197" s="202"/>
      <c r="C197" s="201"/>
      <c r="D197" s="2"/>
      <c r="E197" s="2"/>
      <c r="F197" s="2"/>
      <c r="G197" s="8"/>
      <c r="H197" s="223"/>
      <c r="I197" s="223"/>
    </row>
    <row r="198" spans="1:9" s="3" customFormat="1" ht="21">
      <c r="A198" s="197"/>
      <c r="B198" s="202"/>
      <c r="C198" s="201"/>
      <c r="D198" s="2"/>
      <c r="E198" s="2"/>
      <c r="F198" s="2"/>
      <c r="G198" s="8"/>
      <c r="H198" s="223"/>
      <c r="I198" s="223"/>
    </row>
    <row r="199" spans="1:9" s="3" customFormat="1" ht="21">
      <c r="A199" s="197"/>
      <c r="B199" s="202"/>
      <c r="C199" s="201"/>
      <c r="D199" s="2"/>
      <c r="E199" s="2"/>
      <c r="F199" s="2"/>
      <c r="G199" s="8"/>
      <c r="H199" s="223"/>
      <c r="I199" s="223"/>
    </row>
    <row r="200" spans="1:9" s="3" customFormat="1" ht="21">
      <c r="A200" s="197"/>
      <c r="B200" s="202"/>
      <c r="C200" s="201"/>
      <c r="D200" s="2"/>
      <c r="E200" s="2"/>
      <c r="F200" s="2"/>
      <c r="G200" s="8"/>
      <c r="H200" s="223"/>
      <c r="I200" s="223"/>
    </row>
    <row r="201" spans="1:9" s="3" customFormat="1" ht="21">
      <c r="A201" s="197"/>
      <c r="B201" s="202"/>
      <c r="C201" s="201"/>
      <c r="D201" s="2"/>
      <c r="E201" s="2"/>
      <c r="F201" s="2"/>
      <c r="G201" s="8"/>
      <c r="H201" s="223"/>
      <c r="I201" s="223"/>
    </row>
    <row r="202" spans="1:9" s="3" customFormat="1" ht="21">
      <c r="A202" s="197"/>
      <c r="B202" s="202"/>
      <c r="C202" s="201"/>
      <c r="D202" s="2"/>
      <c r="E202" s="2"/>
      <c r="F202" s="2"/>
      <c r="G202" s="8"/>
      <c r="H202" s="223"/>
      <c r="I202" s="223"/>
    </row>
    <row r="203" spans="1:9" s="3" customFormat="1" ht="21">
      <c r="A203" s="197"/>
      <c r="B203" s="202"/>
      <c r="C203" s="201"/>
      <c r="D203" s="2"/>
      <c r="E203" s="2"/>
      <c r="F203" s="2"/>
      <c r="G203" s="8"/>
      <c r="H203" s="223"/>
      <c r="I203" s="223"/>
    </row>
    <row r="204" spans="1:9" s="3" customFormat="1" ht="21">
      <c r="A204" s="197"/>
      <c r="B204" s="202"/>
      <c r="C204" s="201"/>
      <c r="D204" s="2"/>
      <c r="E204" s="2"/>
      <c r="F204" s="2"/>
      <c r="G204" s="8"/>
      <c r="H204" s="223"/>
      <c r="I204" s="223"/>
    </row>
    <row r="205" spans="1:9" s="3" customFormat="1" ht="21">
      <c r="A205" s="197"/>
      <c r="B205" s="202"/>
      <c r="C205" s="201"/>
      <c r="D205" s="2"/>
      <c r="E205" s="2"/>
      <c r="F205" s="2"/>
      <c r="G205" s="8"/>
      <c r="H205" s="223"/>
      <c r="I205" s="223"/>
    </row>
    <row r="206" spans="1:9" s="3" customFormat="1" ht="21">
      <c r="A206" s="197"/>
      <c r="B206" s="202"/>
      <c r="C206" s="201"/>
      <c r="D206" s="2"/>
      <c r="E206" s="2"/>
      <c r="F206" s="2"/>
      <c r="G206" s="8"/>
      <c r="H206" s="223"/>
      <c r="I206" s="223"/>
    </row>
    <row r="207" spans="1:9" s="3" customFormat="1" ht="21">
      <c r="A207" s="197"/>
      <c r="B207" s="202"/>
      <c r="C207" s="201"/>
      <c r="D207" s="2"/>
      <c r="E207" s="2"/>
      <c r="F207" s="2"/>
      <c r="G207" s="8"/>
      <c r="H207" s="223"/>
      <c r="I207" s="223"/>
    </row>
    <row r="208" spans="1:9" s="3" customFormat="1" ht="21">
      <c r="A208" s="197"/>
      <c r="B208" s="202"/>
      <c r="C208" s="201"/>
      <c r="D208" s="2"/>
      <c r="E208" s="2"/>
      <c r="F208" s="2"/>
      <c r="G208" s="8"/>
      <c r="H208" s="223"/>
      <c r="I208" s="223"/>
    </row>
    <row r="209" spans="1:9" s="3" customFormat="1" ht="21">
      <c r="A209" s="197"/>
      <c r="B209" s="202"/>
      <c r="C209" s="201"/>
      <c r="D209" s="2"/>
      <c r="E209" s="2"/>
      <c r="F209" s="2"/>
      <c r="G209" s="8"/>
      <c r="H209" s="223"/>
      <c r="I209" s="223"/>
    </row>
    <row r="210" spans="1:9" s="3" customFormat="1" ht="21">
      <c r="A210" s="197"/>
      <c r="B210" s="202"/>
      <c r="C210" s="201"/>
      <c r="D210" s="2"/>
      <c r="E210" s="2"/>
      <c r="F210" s="2"/>
      <c r="G210" s="8"/>
      <c r="H210" s="223"/>
      <c r="I210" s="223"/>
    </row>
    <row r="211" spans="1:9" s="3" customFormat="1" ht="21">
      <c r="A211" s="197"/>
      <c r="B211" s="202"/>
      <c r="C211" s="201"/>
      <c r="D211" s="2"/>
      <c r="E211" s="2"/>
      <c r="F211" s="2"/>
      <c r="G211" s="8"/>
      <c r="H211" s="223"/>
      <c r="I211" s="223"/>
    </row>
    <row r="212" spans="1:9" s="3" customFormat="1" ht="21">
      <c r="A212" s="197"/>
      <c r="B212" s="202"/>
      <c r="C212" s="201"/>
      <c r="D212" s="2"/>
      <c r="E212" s="2"/>
      <c r="F212" s="2"/>
      <c r="G212" s="8"/>
      <c r="H212" s="223"/>
      <c r="I212" s="223"/>
    </row>
    <row r="213" spans="1:9" s="3" customFormat="1" ht="21">
      <c r="A213" s="197"/>
      <c r="B213" s="202"/>
      <c r="C213" s="201"/>
      <c r="D213" s="2"/>
      <c r="E213" s="2"/>
      <c r="F213" s="2"/>
      <c r="G213" s="8"/>
      <c r="H213" s="223"/>
      <c r="I213" s="223"/>
    </row>
    <row r="214" spans="1:9" s="3" customFormat="1" ht="21">
      <c r="A214" s="197"/>
      <c r="B214" s="202"/>
      <c r="C214" s="201"/>
      <c r="D214" s="2"/>
      <c r="E214" s="2"/>
      <c r="F214" s="2"/>
      <c r="G214" s="8"/>
      <c r="H214" s="223"/>
      <c r="I214" s="223"/>
    </row>
    <row r="215" spans="1:9" s="3" customFormat="1" ht="21">
      <c r="A215" s="197"/>
      <c r="B215" s="202"/>
      <c r="C215" s="201"/>
      <c r="D215" s="2"/>
      <c r="E215" s="2"/>
      <c r="F215" s="2"/>
      <c r="G215" s="8"/>
      <c r="H215" s="223"/>
      <c r="I215" s="223"/>
    </row>
    <row r="216" spans="1:9" s="3" customFormat="1" ht="21">
      <c r="A216" s="197"/>
      <c r="B216" s="202"/>
      <c r="C216" s="201"/>
      <c r="D216" s="2"/>
      <c r="E216" s="2"/>
      <c r="F216" s="2"/>
      <c r="G216" s="8"/>
      <c r="H216" s="223"/>
      <c r="I216" s="223"/>
    </row>
    <row r="217" spans="1:9" s="3" customFormat="1" ht="21">
      <c r="A217" s="197"/>
      <c r="B217" s="202"/>
      <c r="C217" s="201"/>
      <c r="D217" s="2"/>
      <c r="E217" s="2"/>
      <c r="F217" s="2"/>
      <c r="G217" s="8"/>
      <c r="H217" s="223"/>
      <c r="I217" s="223"/>
    </row>
    <row r="218" spans="1:9" s="3" customFormat="1" ht="21">
      <c r="A218" s="197"/>
      <c r="B218" s="202"/>
      <c r="C218" s="201"/>
      <c r="D218" s="2"/>
      <c r="E218" s="2"/>
      <c r="F218" s="2"/>
      <c r="G218" s="8"/>
      <c r="H218" s="223"/>
      <c r="I218" s="223"/>
    </row>
    <row r="219" spans="1:9" s="3" customFormat="1" ht="21">
      <c r="A219" s="197"/>
      <c r="B219" s="202"/>
      <c r="C219" s="201"/>
      <c r="D219" s="2"/>
      <c r="E219" s="2"/>
      <c r="F219" s="2"/>
      <c r="G219" s="8"/>
      <c r="H219" s="223"/>
      <c r="I219" s="223"/>
    </row>
    <row r="220" spans="1:9" s="3" customFormat="1" ht="21">
      <c r="A220" s="197"/>
      <c r="B220" s="202"/>
      <c r="C220" s="201"/>
      <c r="D220" s="2"/>
      <c r="E220" s="2"/>
      <c r="F220" s="2"/>
      <c r="G220" s="8"/>
      <c r="H220" s="223"/>
      <c r="I220" s="223"/>
    </row>
    <row r="221" spans="1:9" s="3" customFormat="1" ht="21">
      <c r="A221" s="197"/>
      <c r="B221" s="202"/>
      <c r="C221" s="201"/>
      <c r="D221" s="2"/>
      <c r="E221" s="2"/>
      <c r="F221" s="2"/>
      <c r="G221" s="8"/>
      <c r="H221" s="223"/>
      <c r="I221" s="223"/>
    </row>
    <row r="222" spans="1:9" s="3" customFormat="1" ht="21">
      <c r="A222" s="197"/>
      <c r="B222" s="202"/>
      <c r="C222" s="201"/>
      <c r="D222" s="2"/>
      <c r="E222" s="2"/>
      <c r="F222" s="2"/>
      <c r="G222" s="8"/>
      <c r="H222" s="223"/>
      <c r="I222" s="223"/>
    </row>
    <row r="223" spans="1:9" s="3" customFormat="1" ht="21">
      <c r="A223" s="197"/>
      <c r="B223" s="202"/>
      <c r="C223" s="201"/>
      <c r="D223" s="2"/>
      <c r="E223" s="2"/>
      <c r="F223" s="2"/>
      <c r="G223" s="8"/>
      <c r="H223" s="223"/>
      <c r="I223" s="223"/>
    </row>
    <row r="224" spans="1:9" s="3" customFormat="1" ht="21">
      <c r="A224" s="197"/>
      <c r="B224" s="202"/>
      <c r="C224" s="201"/>
      <c r="D224" s="2"/>
      <c r="E224" s="2"/>
      <c r="F224" s="2"/>
      <c r="G224" s="8"/>
      <c r="H224" s="223"/>
      <c r="I224" s="223"/>
    </row>
    <row r="225" spans="1:9" s="3" customFormat="1" ht="21">
      <c r="A225" s="197"/>
      <c r="B225" s="202"/>
      <c r="C225" s="201"/>
      <c r="D225" s="2"/>
      <c r="E225" s="2"/>
      <c r="F225" s="2"/>
      <c r="G225" s="8"/>
      <c r="H225" s="223"/>
      <c r="I225" s="223"/>
    </row>
    <row r="226" spans="1:9" s="3" customFormat="1" ht="21">
      <c r="A226" s="197"/>
      <c r="B226" s="202"/>
      <c r="C226" s="201"/>
      <c r="D226" s="2"/>
      <c r="E226" s="2"/>
      <c r="F226" s="2"/>
      <c r="G226" s="8"/>
      <c r="H226" s="223"/>
      <c r="I226" s="223"/>
    </row>
    <row r="227" spans="1:9" s="3" customFormat="1" ht="21">
      <c r="A227" s="197"/>
      <c r="B227" s="202"/>
      <c r="C227" s="201"/>
      <c r="D227" s="2"/>
      <c r="E227" s="2"/>
      <c r="F227" s="2"/>
      <c r="G227" s="8"/>
      <c r="H227" s="223"/>
      <c r="I227" s="223"/>
    </row>
    <row r="228" spans="1:9" s="3" customFormat="1" ht="21">
      <c r="A228" s="197"/>
      <c r="B228" s="202"/>
      <c r="C228" s="201"/>
      <c r="D228" s="2"/>
      <c r="E228" s="2"/>
      <c r="F228" s="2"/>
      <c r="G228" s="8"/>
      <c r="H228" s="223"/>
      <c r="I228" s="223"/>
    </row>
    <row r="229" spans="1:9" s="3" customFormat="1" ht="21">
      <c r="A229" s="197"/>
      <c r="B229" s="202"/>
      <c r="C229" s="201"/>
      <c r="D229" s="2"/>
      <c r="E229" s="2"/>
      <c r="F229" s="2"/>
      <c r="G229" s="8"/>
      <c r="H229" s="223"/>
      <c r="I229" s="223"/>
    </row>
    <row r="230" spans="1:9" s="3" customFormat="1" ht="21">
      <c r="A230" s="197"/>
      <c r="B230" s="202"/>
      <c r="C230" s="201"/>
      <c r="D230" s="2"/>
      <c r="E230" s="2"/>
      <c r="F230" s="2"/>
      <c r="G230" s="8"/>
      <c r="H230" s="223"/>
      <c r="I230" s="223"/>
    </row>
    <row r="231" spans="1:9" s="3" customFormat="1" ht="21">
      <c r="A231" s="197"/>
      <c r="B231" s="202"/>
      <c r="C231" s="201"/>
      <c r="D231" s="2"/>
      <c r="E231" s="2"/>
      <c r="F231" s="2"/>
      <c r="G231" s="8"/>
      <c r="H231" s="223"/>
      <c r="I231" s="223"/>
    </row>
    <row r="232" spans="1:9" s="3" customFormat="1" ht="21">
      <c r="A232" s="197"/>
      <c r="B232" s="202"/>
      <c r="C232" s="201"/>
      <c r="D232" s="2"/>
      <c r="E232" s="2"/>
      <c r="F232" s="2"/>
      <c r="G232" s="8"/>
      <c r="H232" s="223"/>
      <c r="I232" s="223"/>
    </row>
    <row r="233" spans="1:9" s="3" customFormat="1" ht="21">
      <c r="A233" s="197"/>
      <c r="B233" s="202"/>
      <c r="C233" s="201"/>
      <c r="D233" s="2"/>
      <c r="E233" s="2"/>
      <c r="F233" s="2"/>
      <c r="G233" s="8"/>
      <c r="H233" s="223"/>
      <c r="I233" s="223"/>
    </row>
    <row r="234" spans="1:9" s="3" customFormat="1" ht="21">
      <c r="A234" s="197"/>
      <c r="B234" s="202"/>
      <c r="C234" s="201"/>
      <c r="D234" s="2"/>
      <c r="E234" s="2"/>
      <c r="F234" s="2"/>
      <c r="G234" s="8"/>
      <c r="H234" s="223"/>
      <c r="I234" s="223"/>
    </row>
    <row r="235" spans="1:9" s="3" customFormat="1" ht="21">
      <c r="A235" s="197"/>
      <c r="B235" s="202"/>
      <c r="C235" s="201"/>
      <c r="D235" s="2"/>
      <c r="E235" s="2"/>
      <c r="F235" s="2"/>
      <c r="G235" s="8"/>
      <c r="H235" s="223"/>
      <c r="I235" s="223"/>
    </row>
    <row r="236" spans="1:9" s="3" customFormat="1" ht="21">
      <c r="A236" s="197"/>
      <c r="B236" s="202"/>
      <c r="C236" s="201"/>
      <c r="D236" s="2"/>
      <c r="E236" s="2"/>
      <c r="F236" s="2"/>
      <c r="G236" s="8"/>
      <c r="H236" s="223"/>
      <c r="I236" s="223"/>
    </row>
    <row r="237" spans="1:9" s="3" customFormat="1" ht="21">
      <c r="A237" s="197"/>
      <c r="B237" s="202"/>
      <c r="C237" s="201"/>
      <c r="D237" s="2"/>
      <c r="E237" s="2"/>
      <c r="F237" s="2"/>
      <c r="G237" s="8"/>
      <c r="H237" s="223"/>
      <c r="I237" s="223"/>
    </row>
    <row r="238" spans="1:9" s="3" customFormat="1" ht="21">
      <c r="A238" s="197"/>
      <c r="B238" s="202"/>
      <c r="C238" s="201"/>
      <c r="D238" s="2"/>
      <c r="E238" s="2"/>
      <c r="F238" s="2"/>
      <c r="G238" s="8"/>
      <c r="H238" s="223"/>
      <c r="I238" s="223"/>
    </row>
    <row r="239" spans="1:9" s="3" customFormat="1" ht="21">
      <c r="A239" s="197"/>
      <c r="B239" s="202"/>
      <c r="C239" s="201"/>
      <c r="D239" s="2"/>
      <c r="E239" s="2"/>
      <c r="F239" s="2"/>
      <c r="G239" s="8"/>
      <c r="H239" s="223"/>
      <c r="I239" s="223"/>
    </row>
    <row r="240" spans="1:9" s="3" customFormat="1" ht="21">
      <c r="A240" s="197"/>
      <c r="B240" s="202"/>
      <c r="C240" s="201"/>
      <c r="D240" s="2"/>
      <c r="E240" s="2"/>
      <c r="F240" s="2"/>
      <c r="G240" s="8"/>
      <c r="H240" s="223"/>
      <c r="I240" s="223"/>
    </row>
    <row r="241" spans="1:9" s="3" customFormat="1" ht="21">
      <c r="A241" s="197"/>
      <c r="B241" s="202"/>
      <c r="C241" s="201"/>
      <c r="D241" s="2"/>
      <c r="E241" s="2"/>
      <c r="F241" s="2"/>
      <c r="G241" s="8"/>
      <c r="H241" s="223"/>
      <c r="I241" s="223"/>
    </row>
    <row r="242" spans="1:9" s="3" customFormat="1" ht="21">
      <c r="A242" s="197"/>
      <c r="B242" s="202"/>
      <c r="C242" s="201"/>
      <c r="D242" s="2"/>
      <c r="E242" s="2"/>
      <c r="F242" s="2"/>
      <c r="G242" s="8"/>
      <c r="H242" s="223"/>
      <c r="I242" s="223"/>
    </row>
    <row r="243" spans="1:9" s="3" customFormat="1" ht="21">
      <c r="A243" s="197"/>
      <c r="B243" s="202"/>
      <c r="C243" s="201"/>
      <c r="D243" s="2"/>
      <c r="E243" s="2"/>
      <c r="F243" s="2"/>
      <c r="G243" s="8"/>
      <c r="H243" s="223"/>
      <c r="I243" s="223"/>
    </row>
    <row r="244" spans="1:9" s="3" customFormat="1" ht="21">
      <c r="A244" s="197"/>
      <c r="B244" s="202"/>
      <c r="C244" s="201"/>
      <c r="D244" s="2"/>
      <c r="E244" s="2"/>
      <c r="F244" s="2"/>
      <c r="G244" s="8"/>
      <c r="H244" s="223"/>
      <c r="I244" s="223"/>
    </row>
    <row r="245" spans="1:9" s="3" customFormat="1" ht="21">
      <c r="A245" s="197"/>
      <c r="B245" s="202"/>
      <c r="C245" s="201"/>
      <c r="D245" s="2"/>
      <c r="E245" s="2"/>
      <c r="F245" s="2"/>
      <c r="G245" s="8"/>
      <c r="H245" s="223"/>
      <c r="I245" s="223"/>
    </row>
    <row r="246" spans="1:9" s="3" customFormat="1" ht="21">
      <c r="A246" s="197"/>
      <c r="B246" s="202"/>
      <c r="C246" s="201"/>
      <c r="D246" s="2"/>
      <c r="E246" s="2"/>
      <c r="F246" s="2"/>
      <c r="G246" s="8"/>
      <c r="H246" s="223"/>
      <c r="I246" s="223"/>
    </row>
    <row r="247" spans="1:9" s="3" customFormat="1" ht="21">
      <c r="A247" s="197"/>
      <c r="B247" s="202"/>
      <c r="C247" s="201"/>
      <c r="D247" s="2"/>
      <c r="E247" s="2"/>
      <c r="F247" s="2"/>
      <c r="G247" s="8"/>
      <c r="H247" s="223"/>
      <c r="I247" s="223"/>
    </row>
    <row r="248" spans="1:9" s="3" customFormat="1" ht="21">
      <c r="A248" s="197"/>
      <c r="B248" s="202"/>
      <c r="C248" s="201"/>
      <c r="D248" s="2"/>
      <c r="E248" s="2"/>
      <c r="F248" s="2"/>
      <c r="G248" s="8"/>
      <c r="H248" s="223"/>
      <c r="I248" s="223"/>
    </row>
    <row r="249" spans="1:9" s="3" customFormat="1" ht="21">
      <c r="A249" s="197"/>
      <c r="B249" s="202"/>
      <c r="C249" s="201"/>
      <c r="D249" s="2"/>
      <c r="E249" s="2"/>
      <c r="F249" s="2"/>
      <c r="G249" s="8"/>
      <c r="H249" s="223"/>
      <c r="I249" s="223"/>
    </row>
    <row r="250" spans="1:9" s="3" customFormat="1" ht="21">
      <c r="A250" s="197"/>
      <c r="B250" s="202"/>
      <c r="C250" s="201"/>
      <c r="D250" s="2"/>
      <c r="E250" s="2"/>
      <c r="F250" s="2"/>
      <c r="G250" s="8"/>
      <c r="H250" s="223"/>
      <c r="I250" s="223"/>
    </row>
    <row r="251" spans="1:9" s="3" customFormat="1" ht="21">
      <c r="A251" s="197"/>
      <c r="B251" s="202"/>
      <c r="C251" s="201"/>
      <c r="D251" s="2"/>
      <c r="E251" s="2"/>
      <c r="F251" s="2"/>
      <c r="G251" s="8"/>
      <c r="H251" s="223"/>
      <c r="I251" s="223"/>
    </row>
    <row r="252" spans="1:9" s="3" customFormat="1" ht="21">
      <c r="A252" s="197"/>
      <c r="B252" s="202"/>
      <c r="C252" s="201"/>
      <c r="D252" s="2"/>
      <c r="E252" s="2"/>
      <c r="F252" s="2"/>
      <c r="G252" s="8"/>
      <c r="H252" s="223"/>
      <c r="I252" s="223"/>
    </row>
    <row r="253" spans="1:9" s="3" customFormat="1" ht="21">
      <c r="A253" s="197"/>
      <c r="B253" s="202"/>
      <c r="C253" s="201"/>
      <c r="D253" s="2"/>
      <c r="E253" s="2"/>
      <c r="F253" s="2"/>
      <c r="G253" s="8"/>
      <c r="H253" s="223"/>
      <c r="I253" s="223"/>
    </row>
    <row r="254" spans="1:9" s="3" customFormat="1" ht="21">
      <c r="A254" s="197"/>
      <c r="B254" s="202"/>
      <c r="C254" s="201"/>
      <c r="D254" s="2"/>
      <c r="E254" s="2"/>
      <c r="F254" s="2"/>
      <c r="G254" s="8"/>
      <c r="H254" s="223"/>
      <c r="I254" s="223"/>
    </row>
    <row r="255" spans="1:9" s="3" customFormat="1" ht="21">
      <c r="A255" s="197"/>
      <c r="B255" s="202"/>
      <c r="C255" s="201"/>
      <c r="D255" s="2"/>
      <c r="E255" s="2"/>
      <c r="F255" s="2"/>
      <c r="G255" s="8"/>
      <c r="H255" s="223"/>
      <c r="I255" s="223"/>
    </row>
    <row r="256" spans="1:9" s="3" customFormat="1" ht="21">
      <c r="A256" s="197"/>
      <c r="B256" s="202"/>
      <c r="C256" s="201"/>
      <c r="D256" s="2"/>
      <c r="E256" s="2"/>
      <c r="F256" s="2"/>
      <c r="G256" s="8"/>
      <c r="H256" s="223"/>
      <c r="I256" s="223"/>
    </row>
    <row r="257" spans="1:9" s="3" customFormat="1" ht="21">
      <c r="A257" s="197"/>
      <c r="B257" s="202"/>
      <c r="C257" s="201"/>
      <c r="D257" s="2"/>
      <c r="E257" s="2"/>
      <c r="F257" s="2"/>
      <c r="G257" s="8"/>
      <c r="H257" s="223"/>
      <c r="I257" s="223"/>
    </row>
    <row r="258" spans="1:9" s="3" customFormat="1" ht="21">
      <c r="A258" s="197"/>
      <c r="B258" s="202"/>
      <c r="C258" s="201"/>
      <c r="D258" s="2"/>
      <c r="E258" s="2"/>
      <c r="F258" s="2"/>
      <c r="G258" s="8"/>
      <c r="H258" s="223"/>
      <c r="I258" s="223"/>
    </row>
    <row r="259" spans="1:9" s="3" customFormat="1" ht="21">
      <c r="A259" s="197"/>
      <c r="B259" s="202"/>
      <c r="C259" s="201"/>
      <c r="D259" s="2"/>
      <c r="E259" s="2"/>
      <c r="F259" s="2"/>
      <c r="G259" s="8"/>
      <c r="H259" s="223"/>
      <c r="I259" s="223"/>
    </row>
    <row r="260" spans="1:9" s="3" customFormat="1" ht="21">
      <c r="A260" s="197"/>
      <c r="B260" s="202"/>
      <c r="C260" s="201"/>
      <c r="D260" s="2"/>
      <c r="E260" s="2"/>
      <c r="F260" s="2"/>
      <c r="G260" s="8"/>
      <c r="H260" s="223"/>
      <c r="I260" s="223"/>
    </row>
    <row r="261" spans="1:9" s="3" customFormat="1" ht="21">
      <c r="A261" s="197"/>
      <c r="B261" s="202"/>
      <c r="C261" s="201"/>
      <c r="D261" s="2"/>
      <c r="E261" s="2"/>
      <c r="F261" s="2"/>
      <c r="G261" s="8"/>
      <c r="H261" s="223"/>
      <c r="I261" s="223"/>
    </row>
    <row r="262" spans="1:9" s="3" customFormat="1" ht="21">
      <c r="A262" s="197"/>
      <c r="B262" s="202"/>
      <c r="C262" s="201"/>
      <c r="D262" s="2"/>
      <c r="E262" s="2"/>
      <c r="F262" s="2"/>
      <c r="G262" s="8"/>
      <c r="H262" s="223"/>
      <c r="I262" s="223"/>
    </row>
    <row r="263" spans="1:9" s="3" customFormat="1" ht="21">
      <c r="A263" s="197"/>
      <c r="B263" s="202"/>
      <c r="C263" s="201"/>
      <c r="D263" s="2"/>
      <c r="E263" s="2"/>
      <c r="F263" s="2"/>
      <c r="G263" s="8"/>
      <c r="H263" s="223"/>
      <c r="I263" s="223"/>
    </row>
    <row r="264" spans="1:9" s="3" customFormat="1" ht="21">
      <c r="A264" s="197"/>
      <c r="B264" s="202"/>
      <c r="C264" s="201"/>
      <c r="D264" s="2"/>
      <c r="E264" s="2"/>
      <c r="F264" s="2"/>
      <c r="G264" s="8"/>
      <c r="H264" s="223"/>
      <c r="I264" s="223"/>
    </row>
    <row r="265" spans="1:9" s="3" customFormat="1" ht="21">
      <c r="A265" s="197"/>
      <c r="B265" s="202"/>
      <c r="C265" s="201"/>
      <c r="D265" s="2"/>
      <c r="E265" s="2"/>
      <c r="F265" s="2"/>
      <c r="G265" s="8"/>
      <c r="H265" s="223"/>
      <c r="I265" s="223"/>
    </row>
    <row r="266" spans="1:9" s="3" customFormat="1" ht="21">
      <c r="A266" s="197"/>
      <c r="B266" s="202"/>
      <c r="C266" s="201"/>
      <c r="D266" s="2"/>
      <c r="E266" s="2"/>
      <c r="F266" s="2"/>
      <c r="G266" s="8"/>
      <c r="H266" s="223"/>
      <c r="I266" s="223"/>
    </row>
    <row r="267" spans="1:9" s="3" customFormat="1" ht="21">
      <c r="A267" s="197"/>
      <c r="B267" s="202"/>
      <c r="C267" s="201"/>
      <c r="D267" s="2"/>
      <c r="E267" s="2"/>
      <c r="F267" s="2"/>
      <c r="G267" s="8"/>
      <c r="H267" s="223"/>
      <c r="I267" s="223"/>
    </row>
    <row r="268" spans="1:9" s="3" customFormat="1" ht="21">
      <c r="A268" s="197"/>
      <c r="B268" s="202"/>
      <c r="C268" s="201"/>
      <c r="D268" s="2"/>
      <c r="E268" s="2"/>
      <c r="F268" s="2"/>
      <c r="G268" s="8"/>
      <c r="H268" s="223"/>
      <c r="I268" s="223"/>
    </row>
    <row r="269" spans="1:9" s="3" customFormat="1" ht="21">
      <c r="A269" s="197"/>
      <c r="B269" s="202"/>
      <c r="C269" s="201"/>
      <c r="D269" s="2"/>
      <c r="E269" s="2"/>
      <c r="F269" s="2"/>
      <c r="G269" s="8"/>
      <c r="H269" s="223"/>
      <c r="I269" s="223"/>
    </row>
    <row r="270" spans="1:9" s="3" customFormat="1" ht="21">
      <c r="A270" s="197"/>
      <c r="B270" s="202"/>
      <c r="C270" s="201"/>
      <c r="D270" s="2"/>
      <c r="E270" s="2"/>
      <c r="F270" s="2"/>
      <c r="G270" s="8"/>
      <c r="H270" s="223"/>
      <c r="I270" s="223"/>
    </row>
    <row r="271" spans="1:9" s="3" customFormat="1" ht="21">
      <c r="A271" s="197"/>
      <c r="B271" s="202"/>
      <c r="C271" s="201"/>
      <c r="D271" s="2"/>
      <c r="E271" s="2"/>
      <c r="F271" s="2"/>
      <c r="G271" s="8"/>
      <c r="H271" s="223"/>
      <c r="I271" s="223"/>
    </row>
    <row r="272" spans="1:9" s="3" customFormat="1" ht="21">
      <c r="A272" s="197"/>
      <c r="B272" s="202"/>
      <c r="C272" s="201"/>
      <c r="D272" s="2"/>
      <c r="E272" s="2"/>
      <c r="F272" s="2"/>
      <c r="G272" s="8"/>
      <c r="H272" s="223"/>
      <c r="I272" s="223"/>
    </row>
    <row r="273" spans="1:9" s="3" customFormat="1" ht="21">
      <c r="A273" s="197"/>
      <c r="B273" s="202"/>
      <c r="C273" s="201"/>
      <c r="D273" s="2"/>
      <c r="E273" s="2"/>
      <c r="F273" s="2"/>
      <c r="G273" s="8"/>
      <c r="H273" s="223"/>
      <c r="I273" s="223"/>
    </row>
    <row r="274" spans="1:9" s="3" customFormat="1" ht="21">
      <c r="A274" s="197"/>
      <c r="B274" s="202"/>
      <c r="C274" s="201"/>
      <c r="D274" s="2"/>
      <c r="E274" s="2"/>
      <c r="F274" s="2"/>
      <c r="G274" s="8"/>
      <c r="H274" s="223"/>
      <c r="I274" s="223"/>
    </row>
    <row r="275" spans="1:9" s="3" customFormat="1" ht="21">
      <c r="A275" s="197"/>
      <c r="B275" s="202"/>
      <c r="C275" s="201"/>
      <c r="D275" s="2"/>
      <c r="E275" s="2"/>
      <c r="F275" s="2"/>
      <c r="G275" s="8"/>
      <c r="H275" s="223"/>
      <c r="I275" s="223"/>
    </row>
    <row r="276" spans="1:9" s="3" customFormat="1" ht="21">
      <c r="A276" s="197"/>
      <c r="B276" s="202"/>
      <c r="C276" s="201"/>
      <c r="D276" s="2"/>
      <c r="E276" s="2"/>
      <c r="F276" s="2"/>
      <c r="G276" s="8"/>
      <c r="H276" s="223"/>
      <c r="I276" s="223"/>
    </row>
    <row r="277" spans="1:9" s="3" customFormat="1" ht="21">
      <c r="A277" s="197"/>
      <c r="B277" s="202"/>
      <c r="C277" s="201"/>
      <c r="D277" s="2"/>
      <c r="E277" s="2"/>
      <c r="F277" s="2"/>
      <c r="G277" s="8"/>
      <c r="H277" s="223"/>
      <c r="I277" s="223"/>
    </row>
    <row r="278" spans="1:9" s="3" customFormat="1" ht="21">
      <c r="A278" s="197"/>
      <c r="B278" s="202"/>
      <c r="C278" s="201"/>
      <c r="D278" s="2"/>
      <c r="E278" s="2"/>
      <c r="F278" s="2"/>
      <c r="G278" s="8"/>
      <c r="H278" s="223"/>
      <c r="I278" s="223"/>
    </row>
    <row r="279" spans="1:9" s="3" customFormat="1" ht="21">
      <c r="A279" s="197"/>
      <c r="B279" s="202"/>
      <c r="C279" s="201"/>
      <c r="D279" s="2"/>
      <c r="E279" s="2"/>
      <c r="F279" s="2"/>
      <c r="G279" s="8"/>
      <c r="H279" s="223"/>
      <c r="I279" s="223"/>
    </row>
    <row r="280" spans="1:9" s="3" customFormat="1" ht="21">
      <c r="A280" s="197"/>
      <c r="B280" s="202"/>
      <c r="C280" s="201"/>
      <c r="D280" s="2"/>
      <c r="E280" s="2"/>
      <c r="F280" s="2"/>
      <c r="G280" s="8"/>
      <c r="H280" s="223"/>
      <c r="I280" s="223"/>
    </row>
    <row r="281" spans="1:9" s="3" customFormat="1" ht="21">
      <c r="A281" s="197"/>
      <c r="B281" s="202"/>
      <c r="C281" s="201"/>
      <c r="D281" s="2"/>
      <c r="E281" s="2"/>
      <c r="F281" s="2"/>
      <c r="G281" s="8"/>
      <c r="H281" s="223"/>
      <c r="I281" s="223"/>
    </row>
    <row r="282" spans="1:9" s="3" customFormat="1" ht="21">
      <c r="A282" s="197"/>
      <c r="B282" s="202"/>
      <c r="C282" s="201"/>
      <c r="D282" s="2"/>
      <c r="E282" s="2"/>
      <c r="F282" s="2"/>
      <c r="G282" s="8"/>
      <c r="H282" s="223"/>
      <c r="I282" s="223"/>
    </row>
    <row r="283" spans="1:9" s="3" customFormat="1" ht="21">
      <c r="A283" s="197"/>
      <c r="B283" s="202"/>
      <c r="C283" s="201"/>
      <c r="D283" s="2"/>
      <c r="E283" s="2"/>
      <c r="F283" s="2"/>
      <c r="G283" s="8"/>
      <c r="H283" s="223"/>
      <c r="I283" s="223"/>
    </row>
    <row r="284" spans="1:9" s="3" customFormat="1" ht="21">
      <c r="A284" s="197"/>
      <c r="B284" s="202"/>
      <c r="C284" s="201"/>
      <c r="D284" s="2"/>
      <c r="E284" s="2"/>
      <c r="F284" s="2"/>
      <c r="G284" s="8"/>
      <c r="H284" s="223"/>
      <c r="I284" s="223"/>
    </row>
    <row r="285" spans="1:9" s="3" customFormat="1" ht="21">
      <c r="A285" s="197"/>
      <c r="B285" s="202"/>
      <c r="C285" s="201"/>
      <c r="D285" s="2"/>
      <c r="E285" s="2"/>
      <c r="F285" s="2"/>
      <c r="G285" s="8"/>
      <c r="H285" s="223"/>
      <c r="I285" s="223"/>
    </row>
    <row r="286" spans="1:9" s="3" customFormat="1" ht="21">
      <c r="A286" s="197"/>
      <c r="B286" s="202"/>
      <c r="C286" s="201"/>
      <c r="D286" s="2"/>
      <c r="E286" s="2"/>
      <c r="F286" s="2"/>
      <c r="G286" s="8"/>
      <c r="H286" s="223"/>
      <c r="I286" s="223"/>
    </row>
    <row r="287" spans="1:9" s="3" customFormat="1" ht="21">
      <c r="A287" s="197"/>
      <c r="B287" s="202"/>
      <c r="C287" s="201"/>
      <c r="D287" s="2"/>
      <c r="E287" s="2"/>
      <c r="F287" s="2"/>
      <c r="G287" s="8"/>
      <c r="H287" s="223"/>
      <c r="I287" s="223"/>
    </row>
    <row r="288" spans="1:9" s="3" customFormat="1" ht="21">
      <c r="A288" s="197"/>
      <c r="B288" s="202"/>
      <c r="C288" s="201"/>
      <c r="D288" s="2"/>
      <c r="E288" s="2"/>
      <c r="F288" s="2"/>
      <c r="G288" s="8"/>
      <c r="H288" s="223"/>
      <c r="I288" s="223"/>
    </row>
    <row r="289" spans="1:9" s="3" customFormat="1" ht="21">
      <c r="A289" s="197"/>
      <c r="B289" s="202"/>
      <c r="C289" s="201"/>
      <c r="D289" s="2"/>
      <c r="E289" s="2"/>
      <c r="F289" s="2"/>
      <c r="G289" s="8"/>
      <c r="H289" s="223"/>
      <c r="I289" s="223"/>
    </row>
    <row r="290" spans="1:9" s="3" customFormat="1" ht="21">
      <c r="A290" s="197"/>
      <c r="B290" s="202"/>
      <c r="C290" s="201"/>
      <c r="D290" s="2"/>
      <c r="E290" s="2"/>
      <c r="F290" s="2"/>
      <c r="G290" s="8"/>
      <c r="H290" s="223"/>
      <c r="I290" s="223"/>
    </row>
    <row r="291" spans="1:9" s="3" customFormat="1" ht="21">
      <c r="A291" s="197"/>
      <c r="B291" s="202"/>
      <c r="C291" s="201"/>
      <c r="D291" s="2"/>
      <c r="E291" s="2"/>
      <c r="F291" s="2"/>
      <c r="G291" s="8"/>
      <c r="H291" s="223"/>
      <c r="I291" s="223"/>
    </row>
    <row r="292" spans="1:9" s="3" customFormat="1" ht="21">
      <c r="A292" s="197"/>
      <c r="B292" s="202"/>
      <c r="C292" s="201"/>
      <c r="D292" s="2"/>
      <c r="E292" s="2"/>
      <c r="F292" s="2"/>
      <c r="G292" s="8"/>
      <c r="H292" s="223"/>
      <c r="I292" s="223"/>
    </row>
    <row r="293" spans="1:9" s="3" customFormat="1" ht="21">
      <c r="A293" s="197"/>
      <c r="B293" s="202"/>
      <c r="C293" s="201"/>
      <c r="D293" s="2"/>
      <c r="E293" s="2"/>
      <c r="F293" s="2"/>
      <c r="G293" s="8"/>
      <c r="H293" s="223"/>
      <c r="I293" s="223"/>
    </row>
    <row r="294" spans="1:9" s="3" customFormat="1" ht="21">
      <c r="A294" s="197"/>
      <c r="B294" s="202"/>
      <c r="C294" s="201"/>
      <c r="D294" s="2"/>
      <c r="E294" s="2"/>
      <c r="F294" s="2"/>
      <c r="G294" s="8"/>
      <c r="H294" s="223"/>
      <c r="I294" s="223"/>
    </row>
    <row r="295" spans="1:9" s="11" customFormat="1" ht="20.25">
      <c r="A295" s="203"/>
      <c r="B295" s="9"/>
      <c r="C295" s="204" t="str">
        <f>+A2</f>
        <v>Ревизионной комиссии по городу Астана</v>
      </c>
      <c r="D295" s="205"/>
      <c r="E295" s="205"/>
      <c r="F295" s="205"/>
      <c r="G295" s="206"/>
      <c r="H295" s="223"/>
      <c r="I295" s="223"/>
    </row>
    <row r="296" spans="1:9" s="11" customFormat="1" ht="20.25">
      <c r="A296" s="207"/>
      <c r="B296" s="9"/>
      <c r="C296" s="204"/>
      <c r="D296" s="205"/>
      <c r="E296" s="205"/>
      <c r="F296" s="205"/>
      <c r="G296" s="206"/>
      <c r="H296" s="223"/>
      <c r="I296" s="223"/>
    </row>
    <row r="297" spans="1:9" s="11" customFormat="1" ht="20.25">
      <c r="A297" s="207"/>
      <c r="B297" s="9"/>
      <c r="C297" s="208"/>
      <c r="D297" s="205"/>
      <c r="E297" s="205"/>
      <c r="F297" s="205"/>
      <c r="G297" s="206"/>
      <c r="H297" s="223"/>
      <c r="I297" s="223"/>
    </row>
    <row r="298" spans="1:9" s="11" customFormat="1" ht="20.25">
      <c r="A298" s="207"/>
      <c r="B298" s="9"/>
      <c r="C298" s="208"/>
      <c r="D298" s="205"/>
      <c r="E298" s="205"/>
      <c r="F298" s="209"/>
      <c r="G298" s="206"/>
      <c r="H298" s="229" t="s">
        <v>343</v>
      </c>
      <c r="I298" s="229" t="s">
        <v>344</v>
      </c>
    </row>
    <row r="299" spans="1:9" s="11" customFormat="1" ht="20.25">
      <c r="A299" s="10"/>
      <c r="B299" s="186"/>
      <c r="C299" s="208"/>
      <c r="D299" s="209"/>
      <c r="E299" s="209"/>
      <c r="F299" s="210" t="s">
        <v>345</v>
      </c>
      <c r="G299" s="211"/>
      <c r="H299" s="229" t="s">
        <v>346</v>
      </c>
      <c r="I299" s="229" t="s">
        <v>347</v>
      </c>
    </row>
    <row r="300" spans="1:9" s="11" customFormat="1" ht="20.25">
      <c r="A300" s="10"/>
      <c r="B300" s="186"/>
      <c r="C300" s="208"/>
      <c r="D300" s="209"/>
      <c r="E300" s="209"/>
      <c r="F300" s="210" t="s">
        <v>348</v>
      </c>
      <c r="G300" s="211"/>
      <c r="H300" s="229" t="s">
        <v>349</v>
      </c>
      <c r="I300" s="229" t="s">
        <v>350</v>
      </c>
    </row>
    <row r="301" spans="1:9" s="11" customFormat="1" ht="20.25">
      <c r="A301" s="10"/>
      <c r="B301" s="186"/>
      <c r="C301" s="208"/>
      <c r="D301" s="209"/>
      <c r="E301" s="209"/>
      <c r="F301" s="210" t="s">
        <v>351</v>
      </c>
      <c r="G301" s="211"/>
      <c r="H301" s="229" t="s">
        <v>352</v>
      </c>
      <c r="I301" s="229" t="s">
        <v>353</v>
      </c>
    </row>
    <row r="302" spans="1:9" s="11" customFormat="1" ht="20.25">
      <c r="A302" s="10"/>
      <c r="B302" s="186"/>
      <c r="C302" s="208"/>
      <c r="D302" s="209"/>
      <c r="E302" s="209"/>
      <c r="F302" s="210" t="s">
        <v>354</v>
      </c>
      <c r="G302" s="211"/>
      <c r="H302" s="229" t="s">
        <v>355</v>
      </c>
      <c r="I302" s="229" t="s">
        <v>356</v>
      </c>
    </row>
    <row r="303" spans="1:9" s="11" customFormat="1" ht="20.25">
      <c r="A303" s="10"/>
      <c r="B303" s="186"/>
      <c r="C303" s="208"/>
      <c r="D303" s="209"/>
      <c r="E303" s="209"/>
      <c r="F303" s="210" t="s">
        <v>357</v>
      </c>
      <c r="G303" s="211"/>
      <c r="H303" s="229" t="s">
        <v>358</v>
      </c>
      <c r="I303" s="229" t="s">
        <v>359</v>
      </c>
    </row>
    <row r="304" spans="1:9" ht="20.25">
      <c r="A304" s="10"/>
      <c r="B304" s="186"/>
      <c r="C304" s="208"/>
      <c r="D304" s="209"/>
      <c r="E304" s="209"/>
      <c r="F304" s="210" t="s">
        <v>360</v>
      </c>
      <c r="G304" s="211"/>
      <c r="H304" s="229" t="s">
        <v>361</v>
      </c>
      <c r="I304" s="229" t="s">
        <v>362</v>
      </c>
    </row>
    <row r="305" spans="1:9" ht="20.25">
      <c r="A305" s="10"/>
      <c r="B305" s="186"/>
      <c r="C305" s="208"/>
      <c r="D305" s="209"/>
      <c r="E305" s="209"/>
      <c r="F305" s="210" t="s">
        <v>363</v>
      </c>
      <c r="G305" s="211"/>
      <c r="H305" s="229" t="s">
        <v>364</v>
      </c>
      <c r="I305" s="229" t="s">
        <v>365</v>
      </c>
    </row>
    <row r="306" spans="1:9" ht="20.25">
      <c r="A306" s="10"/>
      <c r="C306" s="208"/>
      <c r="D306" s="205"/>
      <c r="E306" s="205"/>
      <c r="F306" s="210" t="s">
        <v>366</v>
      </c>
      <c r="G306" s="211"/>
      <c r="H306" s="229" t="s">
        <v>367</v>
      </c>
      <c r="I306" s="229" t="s">
        <v>368</v>
      </c>
    </row>
    <row r="307" spans="1:9" ht="20.25">
      <c r="A307" s="10"/>
      <c r="C307" s="208"/>
      <c r="D307" s="205"/>
      <c r="E307" s="205"/>
      <c r="F307" s="210" t="s">
        <v>369</v>
      </c>
      <c r="G307" s="211"/>
      <c r="H307" s="229" t="s">
        <v>370</v>
      </c>
      <c r="I307" s="229" t="s">
        <v>371</v>
      </c>
    </row>
    <row r="308" spans="1:9" ht="20.25">
      <c r="A308" s="10"/>
      <c r="C308" s="208"/>
      <c r="D308" s="205"/>
      <c r="E308" s="205"/>
      <c r="F308" s="210" t="s">
        <v>372</v>
      </c>
      <c r="G308" s="211"/>
      <c r="H308" s="229" t="s">
        <v>373</v>
      </c>
      <c r="I308" s="229" t="s">
        <v>374</v>
      </c>
    </row>
    <row r="309" spans="1:9" ht="20.25">
      <c r="A309" s="10"/>
      <c r="B309" s="186"/>
      <c r="C309" s="208"/>
      <c r="D309" s="209"/>
      <c r="E309" s="209"/>
      <c r="F309" s="210" t="s">
        <v>375</v>
      </c>
      <c r="G309" s="211"/>
      <c r="H309" s="229" t="s">
        <v>376</v>
      </c>
      <c r="I309" s="229" t="s">
        <v>377</v>
      </c>
    </row>
    <row r="310" spans="1:9" ht="20.25">
      <c r="A310" s="10"/>
      <c r="B310" s="186"/>
      <c r="C310" s="208"/>
      <c r="D310" s="209"/>
      <c r="E310" s="209"/>
      <c r="F310" s="210" t="s">
        <v>378</v>
      </c>
      <c r="G310" s="211"/>
      <c r="H310" s="229" t="s">
        <v>379</v>
      </c>
      <c r="I310" s="229" t="s">
        <v>380</v>
      </c>
    </row>
    <row r="311" spans="1:9" ht="20.25">
      <c r="A311" s="10"/>
      <c r="B311" s="186"/>
      <c r="C311" s="208"/>
      <c r="D311" s="209"/>
      <c r="E311" s="209"/>
      <c r="F311" s="210" t="s">
        <v>381</v>
      </c>
      <c r="G311" s="211"/>
      <c r="H311" s="229" t="s">
        <v>382</v>
      </c>
      <c r="I311" s="229" t="s">
        <v>383</v>
      </c>
    </row>
    <row r="312" spans="1:9" ht="20.25">
      <c r="A312" s="10"/>
      <c r="B312" s="186"/>
      <c r="C312" s="208"/>
      <c r="D312" s="209"/>
      <c r="E312" s="209"/>
      <c r="F312" s="210" t="s">
        <v>384</v>
      </c>
      <c r="G312" s="211"/>
      <c r="H312" s="229" t="s">
        <v>385</v>
      </c>
      <c r="I312" s="229" t="s">
        <v>386</v>
      </c>
    </row>
    <row r="313" spans="1:9" ht="20.25">
      <c r="A313" s="10"/>
      <c r="B313" s="186"/>
      <c r="C313" s="208"/>
      <c r="D313" s="209"/>
      <c r="E313" s="209"/>
      <c r="F313" s="210" t="s">
        <v>387</v>
      </c>
      <c r="G313" s="211"/>
      <c r="H313" s="229" t="s">
        <v>388</v>
      </c>
      <c r="I313" s="229" t="s">
        <v>389</v>
      </c>
    </row>
    <row r="314" spans="1:9" ht="20.25">
      <c r="A314" s="10"/>
      <c r="B314" s="186"/>
      <c r="C314" s="208"/>
      <c r="D314" s="209"/>
      <c r="E314" s="209"/>
      <c r="F314" s="210" t="s">
        <v>390</v>
      </c>
      <c r="G314" s="211"/>
      <c r="H314" s="229" t="s">
        <v>391</v>
      </c>
      <c r="I314" s="229" t="s">
        <v>326</v>
      </c>
    </row>
    <row r="315" spans="1:9" ht="20.25">
      <c r="A315" s="10"/>
      <c r="C315" s="208"/>
      <c r="D315" s="205"/>
      <c r="E315" s="205"/>
      <c r="F315" s="210" t="s">
        <v>392</v>
      </c>
      <c r="G315" s="206"/>
      <c r="H315" s="229" t="s">
        <v>393</v>
      </c>
      <c r="I315" s="229" t="s">
        <v>394</v>
      </c>
    </row>
    <row r="316" spans="1:7" ht="20.25">
      <c r="A316" s="10"/>
      <c r="C316" s="208"/>
      <c r="D316" s="205"/>
      <c r="E316" s="205"/>
      <c r="F316" s="210" t="s">
        <v>395</v>
      </c>
      <c r="G316" s="206"/>
    </row>
    <row r="317" spans="1:7" ht="20.25">
      <c r="A317" s="10"/>
      <c r="C317" s="208"/>
      <c r="D317" s="205"/>
      <c r="E317" s="205"/>
      <c r="F317" s="210" t="s">
        <v>396</v>
      </c>
      <c r="G317" s="206"/>
    </row>
    <row r="318" spans="1:7" ht="20.25">
      <c r="A318" s="10"/>
      <c r="C318" s="208"/>
      <c r="D318" s="205"/>
      <c r="E318" s="205"/>
      <c r="F318" s="210" t="s">
        <v>397</v>
      </c>
      <c r="G318" s="206"/>
    </row>
    <row r="319" spans="1:7" ht="20.25">
      <c r="A319" s="10"/>
      <c r="C319" s="208"/>
      <c r="D319" s="205"/>
      <c r="E319" s="205"/>
      <c r="F319" s="210" t="s">
        <v>398</v>
      </c>
      <c r="G319" s="206"/>
    </row>
    <row r="320" spans="1:7" ht="20.25">
      <c r="A320" s="10"/>
      <c r="C320" s="208"/>
      <c r="D320" s="205"/>
      <c r="E320" s="205"/>
      <c r="F320" s="210" t="s">
        <v>399</v>
      </c>
      <c r="G320" s="206"/>
    </row>
    <row r="321" spans="1:7" ht="20.25">
      <c r="A321" s="10"/>
      <c r="C321" s="208"/>
      <c r="D321" s="205"/>
      <c r="E321" s="205"/>
      <c r="F321" s="210" t="s">
        <v>400</v>
      </c>
      <c r="G321" s="206"/>
    </row>
    <row r="322" spans="1:7" ht="20.25">
      <c r="A322" s="10"/>
      <c r="C322" s="208"/>
      <c r="D322" s="205"/>
      <c r="E322" s="205"/>
      <c r="F322" s="210" t="s">
        <v>401</v>
      </c>
      <c r="G322" s="206"/>
    </row>
    <row r="323" spans="1:7" ht="20.25">
      <c r="A323" s="10"/>
      <c r="C323" s="208"/>
      <c r="D323" s="205"/>
      <c r="E323" s="205"/>
      <c r="F323" s="210" t="s">
        <v>402</v>
      </c>
      <c r="G323" s="206"/>
    </row>
    <row r="324" spans="1:7" ht="20.25">
      <c r="A324" s="10"/>
      <c r="C324" s="208"/>
      <c r="D324" s="205"/>
      <c r="E324" s="205"/>
      <c r="F324" s="210" t="s">
        <v>403</v>
      </c>
      <c r="G324" s="206"/>
    </row>
    <row r="325" spans="1:7" ht="20.25">
      <c r="A325" s="10"/>
      <c r="C325" s="208"/>
      <c r="D325" s="205"/>
      <c r="E325" s="205"/>
      <c r="F325" s="209"/>
      <c r="G325" s="206"/>
    </row>
    <row r="326" spans="1:7" ht="20.25">
      <c r="A326" s="10"/>
      <c r="C326" s="208"/>
      <c r="D326" s="205"/>
      <c r="E326" s="205"/>
      <c r="F326" s="210" t="s">
        <v>404</v>
      </c>
      <c r="G326" s="206"/>
    </row>
    <row r="327" spans="1:7" ht="20.25">
      <c r="A327" s="10"/>
      <c r="C327" s="208"/>
      <c r="D327" s="205"/>
      <c r="E327" s="205"/>
      <c r="F327" s="210" t="s">
        <v>405</v>
      </c>
      <c r="G327" s="206"/>
    </row>
    <row r="328" spans="1:7" ht="20.25">
      <c r="A328" s="10"/>
      <c r="C328" s="208"/>
      <c r="D328" s="205"/>
      <c r="E328" s="205"/>
      <c r="F328" s="210" t="s">
        <v>406</v>
      </c>
      <c r="G328" s="206"/>
    </row>
    <row r="329" spans="1:7" ht="20.25">
      <c r="A329" s="10"/>
      <c r="C329" s="208"/>
      <c r="D329" s="205"/>
      <c r="E329" s="205"/>
      <c r="F329" s="210" t="s">
        <v>407</v>
      </c>
      <c r="G329" s="206"/>
    </row>
    <row r="330" spans="1:7" ht="20.25">
      <c r="A330" s="10"/>
      <c r="C330" s="208"/>
      <c r="D330" s="205"/>
      <c r="E330" s="205"/>
      <c r="F330" s="210" t="s">
        <v>408</v>
      </c>
      <c r="G330" s="206"/>
    </row>
    <row r="331" spans="1:7" ht="20.25">
      <c r="A331" s="10"/>
      <c r="C331" s="208"/>
      <c r="D331" s="205"/>
      <c r="E331" s="205"/>
      <c r="F331" s="210" t="s">
        <v>409</v>
      </c>
      <c r="G331" s="206"/>
    </row>
    <row r="332" spans="1:7" ht="20.25">
      <c r="A332" s="10"/>
      <c r="C332" s="208"/>
      <c r="D332" s="205"/>
      <c r="E332" s="205"/>
      <c r="F332" s="210" t="s">
        <v>410</v>
      </c>
      <c r="G332" s="206"/>
    </row>
    <row r="333" spans="1:7" ht="20.25">
      <c r="A333" s="10"/>
      <c r="C333" s="208"/>
      <c r="D333" s="205"/>
      <c r="E333" s="205"/>
      <c r="F333" s="210" t="s">
        <v>411</v>
      </c>
      <c r="G333" s="206"/>
    </row>
    <row r="334" spans="1:7" ht="20.25">
      <c r="A334" s="10"/>
      <c r="C334" s="208"/>
      <c r="D334" s="205"/>
      <c r="E334" s="205"/>
      <c r="F334" s="210" t="s">
        <v>412</v>
      </c>
      <c r="G334" s="206"/>
    </row>
    <row r="335" spans="1:7" ht="20.25">
      <c r="A335" s="10"/>
      <c r="C335" s="208"/>
      <c r="D335" s="205"/>
      <c r="E335" s="205"/>
      <c r="F335" s="210" t="s">
        <v>413</v>
      </c>
      <c r="G335" s="206"/>
    </row>
    <row r="336" spans="1:7" ht="20.25">
      <c r="A336" s="10"/>
      <c r="C336" s="208"/>
      <c r="D336" s="205"/>
      <c r="E336" s="205"/>
      <c r="F336" s="210" t="s">
        <v>414</v>
      </c>
      <c r="G336" s="206"/>
    </row>
    <row r="337" spans="1:7" ht="20.25">
      <c r="A337" s="10"/>
      <c r="C337" s="208"/>
      <c r="D337" s="205"/>
      <c r="E337" s="205"/>
      <c r="F337" s="210" t="s">
        <v>415</v>
      </c>
      <c r="G337" s="206"/>
    </row>
    <row r="338" spans="1:7" ht="20.25">
      <c r="A338" s="10"/>
      <c r="C338" s="208"/>
      <c r="D338" s="205"/>
      <c r="E338" s="205"/>
      <c r="F338" s="210" t="s">
        <v>416</v>
      </c>
      <c r="G338" s="206"/>
    </row>
    <row r="339" spans="1:7" ht="20.25">
      <c r="A339" s="10"/>
      <c r="C339" s="208"/>
      <c r="D339" s="205"/>
      <c r="E339" s="205"/>
      <c r="F339" s="210" t="s">
        <v>417</v>
      </c>
      <c r="G339" s="206"/>
    </row>
    <row r="340" spans="1:7" ht="20.25">
      <c r="A340" s="10"/>
      <c r="C340" s="208"/>
      <c r="D340" s="205"/>
      <c r="E340" s="205"/>
      <c r="F340" s="210" t="s">
        <v>418</v>
      </c>
      <c r="G340" s="206"/>
    </row>
    <row r="341" spans="1:7" ht="20.25">
      <c r="A341" s="10"/>
      <c r="C341" s="208"/>
      <c r="D341" s="205"/>
      <c r="E341" s="205"/>
      <c r="F341" s="210" t="s">
        <v>419</v>
      </c>
      <c r="G341" s="206"/>
    </row>
    <row r="342" spans="1:7" ht="20.25">
      <c r="A342" s="10"/>
      <c r="C342" s="208"/>
      <c r="D342" s="205"/>
      <c r="E342" s="205"/>
      <c r="F342" s="210" t="s">
        <v>420</v>
      </c>
      <c r="G342" s="206"/>
    </row>
    <row r="343" spans="1:7" ht="20.25">
      <c r="A343" s="10"/>
      <c r="C343" s="208"/>
      <c r="D343" s="205"/>
      <c r="E343" s="205"/>
      <c r="F343" s="210" t="s">
        <v>421</v>
      </c>
      <c r="G343" s="206"/>
    </row>
    <row r="344" spans="1:7" ht="20.25">
      <c r="A344" s="10"/>
      <c r="C344" s="208"/>
      <c r="D344" s="205"/>
      <c r="E344" s="205"/>
      <c r="F344" s="210" t="s">
        <v>422</v>
      </c>
      <c r="G344" s="206"/>
    </row>
    <row r="345" spans="1:7" ht="20.25">
      <c r="A345" s="10"/>
      <c r="C345" s="208"/>
      <c r="D345" s="205"/>
      <c r="E345" s="205"/>
      <c r="F345" s="210" t="s">
        <v>423</v>
      </c>
      <c r="G345" s="206"/>
    </row>
    <row r="346" spans="1:7" ht="20.25">
      <c r="A346" s="10"/>
      <c r="C346" s="208"/>
      <c r="D346" s="205"/>
      <c r="E346" s="205"/>
      <c r="F346" s="210" t="s">
        <v>424</v>
      </c>
      <c r="G346" s="206"/>
    </row>
    <row r="347" spans="1:7" ht="20.25">
      <c r="A347" s="10"/>
      <c r="C347" s="208"/>
      <c r="D347" s="205"/>
      <c r="E347" s="205"/>
      <c r="F347" s="210" t="s">
        <v>425</v>
      </c>
      <c r="G347" s="206"/>
    </row>
    <row r="348" spans="1:7" ht="20.25">
      <c r="A348" s="10"/>
      <c r="C348" s="208"/>
      <c r="D348" s="205"/>
      <c r="E348" s="205"/>
      <c r="F348" s="210" t="s">
        <v>426</v>
      </c>
      <c r="G348" s="206"/>
    </row>
    <row r="349" spans="1:7" ht="20.25">
      <c r="A349" s="10"/>
      <c r="C349" s="208"/>
      <c r="D349" s="205"/>
      <c r="E349" s="205"/>
      <c r="F349" s="210" t="s">
        <v>427</v>
      </c>
      <c r="G349" s="206"/>
    </row>
    <row r="350" spans="1:7" ht="20.25">
      <c r="A350" s="10"/>
      <c r="C350" s="208"/>
      <c r="D350" s="205"/>
      <c r="E350" s="205"/>
      <c r="F350" s="210" t="s">
        <v>428</v>
      </c>
      <c r="G350" s="206"/>
    </row>
    <row r="351" spans="1:7" ht="20.25">
      <c r="A351" s="10"/>
      <c r="C351" s="208"/>
      <c r="D351" s="205"/>
      <c r="E351" s="205"/>
      <c r="F351" s="210" t="s">
        <v>429</v>
      </c>
      <c r="G351" s="206"/>
    </row>
    <row r="352" spans="1:7" ht="20.25">
      <c r="A352" s="10"/>
      <c r="C352" s="208"/>
      <c r="D352" s="205"/>
      <c r="E352" s="205"/>
      <c r="F352" s="210" t="s">
        <v>430</v>
      </c>
      <c r="G352" s="206"/>
    </row>
    <row r="353" spans="1:7" ht="20.25">
      <c r="A353" s="10"/>
      <c r="C353" s="208"/>
      <c r="D353" s="205"/>
      <c r="E353" s="205"/>
      <c r="F353" s="210" t="s">
        <v>431</v>
      </c>
      <c r="G353" s="206"/>
    </row>
    <row r="354" spans="1:7" ht="20.25">
      <c r="A354" s="10"/>
      <c r="C354" s="208"/>
      <c r="D354" s="205"/>
      <c r="E354" s="205"/>
      <c r="F354" s="210" t="s">
        <v>432</v>
      </c>
      <c r="G354" s="206"/>
    </row>
    <row r="355" spans="1:7" ht="20.25">
      <c r="A355" s="10"/>
      <c r="C355" s="208"/>
      <c r="D355" s="205"/>
      <c r="E355" s="205"/>
      <c r="F355" s="210" t="s">
        <v>433</v>
      </c>
      <c r="G355" s="206"/>
    </row>
    <row r="356" spans="1:7" ht="20.25">
      <c r="A356" s="10"/>
      <c r="C356" s="208"/>
      <c r="D356" s="205"/>
      <c r="E356" s="205"/>
      <c r="F356" s="210" t="s">
        <v>434</v>
      </c>
      <c r="G356" s="206"/>
    </row>
    <row r="357" spans="1:7" ht="20.25">
      <c r="A357" s="10"/>
      <c r="C357" s="208"/>
      <c r="D357" s="205"/>
      <c r="E357" s="205"/>
      <c r="F357" s="210" t="s">
        <v>435</v>
      </c>
      <c r="G357" s="206"/>
    </row>
    <row r="358" spans="1:7" ht="20.25">
      <c r="A358" s="10"/>
      <c r="C358" s="208"/>
      <c r="D358" s="205"/>
      <c r="E358" s="205"/>
      <c r="F358" s="210" t="s">
        <v>436</v>
      </c>
      <c r="G358" s="206"/>
    </row>
    <row r="359" spans="1:7" ht="20.25">
      <c r="A359" s="10"/>
      <c r="C359" s="208"/>
      <c r="D359" s="205"/>
      <c r="E359" s="205"/>
      <c r="F359" s="210" t="s">
        <v>437</v>
      </c>
      <c r="G359" s="206"/>
    </row>
    <row r="360" spans="1:7" ht="20.25">
      <c r="A360" s="10"/>
      <c r="C360" s="208"/>
      <c r="D360" s="205"/>
      <c r="E360" s="205"/>
      <c r="F360" s="210" t="s">
        <v>438</v>
      </c>
      <c r="G360" s="206"/>
    </row>
    <row r="361" spans="1:7" ht="20.25">
      <c r="A361" s="207"/>
      <c r="C361" s="208"/>
      <c r="D361" s="205"/>
      <c r="E361" s="205"/>
      <c r="F361" s="210" t="s">
        <v>439</v>
      </c>
      <c r="G361" s="206"/>
    </row>
    <row r="362" spans="1:7" ht="20.25">
      <c r="A362" s="207"/>
      <c r="C362" s="208"/>
      <c r="D362" s="205"/>
      <c r="E362" s="205"/>
      <c r="F362" s="210" t="s">
        <v>440</v>
      </c>
      <c r="G362" s="206"/>
    </row>
    <row r="363" spans="1:7" ht="20.25">
      <c r="A363" s="207"/>
      <c r="C363" s="208"/>
      <c r="D363" s="205"/>
      <c r="E363" s="205"/>
      <c r="F363" s="210" t="s">
        <v>441</v>
      </c>
      <c r="G363" s="206"/>
    </row>
    <row r="364" spans="1:7" ht="20.25">
      <c r="A364" s="203"/>
      <c r="C364" s="208"/>
      <c r="D364" s="205"/>
      <c r="E364" s="205"/>
      <c r="F364" s="210" t="s">
        <v>442</v>
      </c>
      <c r="G364" s="206"/>
    </row>
    <row r="365" spans="1:7" ht="20.25">
      <c r="A365" s="203"/>
      <c r="C365" s="208"/>
      <c r="D365" s="205"/>
      <c r="E365" s="205"/>
      <c r="F365" s="210" t="s">
        <v>443</v>
      </c>
      <c r="G365" s="206"/>
    </row>
    <row r="366" spans="1:7" ht="20.25">
      <c r="A366" s="203"/>
      <c r="C366" s="208"/>
      <c r="D366" s="205"/>
      <c r="E366" s="205"/>
      <c r="F366" s="210" t="s">
        <v>444</v>
      </c>
      <c r="G366" s="206"/>
    </row>
    <row r="367" spans="1:7" ht="20.25">
      <c r="A367" s="203"/>
      <c r="C367" s="208"/>
      <c r="D367" s="205"/>
      <c r="E367" s="205"/>
      <c r="F367" s="210" t="s">
        <v>445</v>
      </c>
      <c r="G367" s="206"/>
    </row>
    <row r="368" spans="1:7" ht="20.25">
      <c r="A368" s="203"/>
      <c r="C368" s="208"/>
      <c r="D368" s="205"/>
      <c r="E368" s="205"/>
      <c r="F368" s="210" t="s">
        <v>446</v>
      </c>
      <c r="G368" s="206"/>
    </row>
    <row r="369" spans="1:7" ht="20.25">
      <c r="A369" s="203"/>
      <c r="C369" s="208"/>
      <c r="D369" s="205"/>
      <c r="E369" s="205"/>
      <c r="F369" s="210" t="s">
        <v>447</v>
      </c>
      <c r="G369" s="206"/>
    </row>
    <row r="370" spans="1:7" ht="20.25">
      <c r="A370" s="203"/>
      <c r="C370" s="208"/>
      <c r="D370" s="205"/>
      <c r="E370" s="205"/>
      <c r="F370" s="210" t="s">
        <v>448</v>
      </c>
      <c r="G370" s="206"/>
    </row>
    <row r="371" spans="1:7" ht="20.25">
      <c r="A371" s="203"/>
      <c r="C371" s="208"/>
      <c r="D371" s="205"/>
      <c r="E371" s="205"/>
      <c r="F371" s="210" t="s">
        <v>449</v>
      </c>
      <c r="G371" s="206"/>
    </row>
    <row r="372" spans="1:7" ht="20.25">
      <c r="A372" s="203"/>
      <c r="C372" s="208"/>
      <c r="D372" s="205"/>
      <c r="E372" s="205"/>
      <c r="F372" s="210" t="s">
        <v>450</v>
      </c>
      <c r="G372" s="206"/>
    </row>
    <row r="373" spans="1:7" ht="20.25">
      <c r="A373" s="203"/>
      <c r="C373" s="208"/>
      <c r="D373" s="205"/>
      <c r="E373" s="205"/>
      <c r="F373" s="210" t="s">
        <v>451</v>
      </c>
      <c r="G373" s="206"/>
    </row>
    <row r="374" spans="1:7" ht="20.25">
      <c r="A374" s="203"/>
      <c r="C374" s="208"/>
      <c r="D374" s="205"/>
      <c r="E374" s="205"/>
      <c r="F374" s="210" t="s">
        <v>452</v>
      </c>
      <c r="G374" s="206"/>
    </row>
    <row r="375" spans="1:7" ht="20.25">
      <c r="A375" s="203"/>
      <c r="C375" s="208"/>
      <c r="D375" s="205"/>
      <c r="E375" s="205"/>
      <c r="F375" s="210" t="s">
        <v>453</v>
      </c>
      <c r="G375" s="206"/>
    </row>
    <row r="376" spans="1:7" ht="20.25">
      <c r="A376" s="203"/>
      <c r="C376" s="208"/>
      <c r="D376" s="205"/>
      <c r="E376" s="205"/>
      <c r="F376" s="210" t="s">
        <v>454</v>
      </c>
      <c r="G376" s="206"/>
    </row>
    <row r="377" spans="1:7" ht="20.25">
      <c r="A377" s="203"/>
      <c r="C377" s="208"/>
      <c r="D377" s="205"/>
      <c r="E377" s="205"/>
      <c r="F377" s="210" t="s">
        <v>455</v>
      </c>
      <c r="G377" s="206"/>
    </row>
    <row r="378" spans="1:7" ht="20.25">
      <c r="A378" s="203"/>
      <c r="C378" s="208"/>
      <c r="D378" s="205"/>
      <c r="E378" s="205"/>
      <c r="F378" s="210" t="s">
        <v>456</v>
      </c>
      <c r="G378" s="206"/>
    </row>
    <row r="379" ht="20.25">
      <c r="F379" s="210" t="s">
        <v>457</v>
      </c>
    </row>
    <row r="380" ht="20.25">
      <c r="F380" s="210" t="s">
        <v>458</v>
      </c>
    </row>
    <row r="381" ht="20.25">
      <c r="F381" s="210" t="s">
        <v>459</v>
      </c>
    </row>
    <row r="382" ht="20.25">
      <c r="F382" s="210" t="s">
        <v>460</v>
      </c>
    </row>
    <row r="383" ht="20.25">
      <c r="F383" s="210" t="s">
        <v>461</v>
      </c>
    </row>
    <row r="384" ht="20.25">
      <c r="F384" s="210" t="s">
        <v>462</v>
      </c>
    </row>
    <row r="385" ht="20.25">
      <c r="F385" s="210" t="s">
        <v>463</v>
      </c>
    </row>
    <row r="386" ht="20.25">
      <c r="F386" s="210" t="s">
        <v>464</v>
      </c>
    </row>
    <row r="387" ht="20.25">
      <c r="F387" s="210" t="s">
        <v>465</v>
      </c>
    </row>
    <row r="388" ht="20.25">
      <c r="F388" s="210" t="s">
        <v>466</v>
      </c>
    </row>
    <row r="389" ht="20.25">
      <c r="F389" s="210" t="s">
        <v>467</v>
      </c>
    </row>
    <row r="390" ht="20.25">
      <c r="F390" s="210" t="s">
        <v>468</v>
      </c>
    </row>
    <row r="391" ht="20.25">
      <c r="F391" s="210" t="s">
        <v>469</v>
      </c>
    </row>
    <row r="392" ht="20.25">
      <c r="F392" s="210" t="s">
        <v>470</v>
      </c>
    </row>
    <row r="393" ht="20.25">
      <c r="F393" s="210" t="s">
        <v>471</v>
      </c>
    </row>
    <row r="394" ht="20.25">
      <c r="F394" s="210" t="s">
        <v>325</v>
      </c>
    </row>
    <row r="395" spans="5:6" ht="20.25">
      <c r="E395" s="210"/>
      <c r="F395" s="15" t="s">
        <v>472</v>
      </c>
    </row>
    <row r="396" ht="20.25">
      <c r="F396" s="15" t="s">
        <v>473</v>
      </c>
    </row>
    <row r="397" ht="20.25">
      <c r="F397" s="15" t="s">
        <v>325</v>
      </c>
    </row>
    <row r="398" ht="20.25">
      <c r="F398" s="15" t="s">
        <v>324</v>
      </c>
    </row>
    <row r="399" ht="20.25">
      <c r="F399" s="15" t="s">
        <v>476</v>
      </c>
    </row>
    <row r="400" ht="20.25">
      <c r="F400" s="15" t="s">
        <v>474</v>
      </c>
    </row>
  </sheetData>
  <sheetProtection/>
  <protectedRanges>
    <protectedRange sqref="A2:G3 D25:E26 D165:E165" name="Диапазон1"/>
    <protectedRange sqref="D10:D12" name="Диапазон1_3"/>
    <protectedRange sqref="D14:D16" name="Диапазон1_4"/>
    <protectedRange sqref="D19:D20" name="Диапазон1_5"/>
    <protectedRange sqref="D22:D23" name="Диапазон1_6"/>
    <protectedRange sqref="D28:D29" name="Диапазон1_9_2"/>
    <protectedRange sqref="D32:D33" name="Диапазон1_10_1"/>
    <protectedRange sqref="D35:D37" name="Диапазон1_11_1"/>
    <protectedRange sqref="D39:D41" name="Диапазон1_12_1"/>
    <protectedRange sqref="D43:D48" name="Диапазон1_13_1"/>
    <protectedRange sqref="D50:D62" name="Диапазон1_14_1"/>
    <protectedRange sqref="D64:D66" name="Диапазон1_15_1"/>
    <protectedRange sqref="D68:D73" name="Диапазон1_16_1"/>
    <protectedRange sqref="D80:D81" name="Диапазон1_17_1"/>
    <protectedRange sqref="D90:D93" name="Диапазон1_18_1"/>
    <protectedRange sqref="D97:D100" name="Диапазон1_19_1"/>
    <protectedRange sqref="D105:D106" name="Диапазон1_20_1"/>
    <protectedRange sqref="D108:D109" name="Диапазон1_21_1"/>
    <protectedRange sqref="D111:D113" name="Диапазон1_7_1_1"/>
    <protectedRange sqref="D122:D125" name="Диапазон1_22_1"/>
    <protectedRange sqref="D129:D132" name="Диапазон1_23_1"/>
    <protectedRange sqref="D136:D142" name="Диапазон1_8_1_1"/>
    <protectedRange sqref="D149:D152" name="Диапазон1_2_3_1"/>
    <protectedRange sqref="D158" name="Диапазон1_9_1_1"/>
    <protectedRange sqref="D154:D157" name="Диапазон1_17_3_1_1"/>
    <protectedRange sqref="D160 D162:D164" name="Диапазон1_24"/>
    <protectedRange sqref="D161" name="Диапазон1_18_25"/>
    <protectedRange sqref="D166:D167" name="Диапазон1_25_1"/>
    <protectedRange sqref="E10:E12" name="Диапазон1_7"/>
    <protectedRange sqref="E14:E16" name="Диапазон1_8_3"/>
    <protectedRange sqref="E19:E20" name="Диапазон1_26_1"/>
    <protectedRange sqref="E22:E23" name="Диапазон1_27_1"/>
    <protectedRange sqref="E28:E29" name="Диапазон1_28_1"/>
    <protectedRange sqref="E32:E33" name="Диапазон1_29_1"/>
    <protectedRange sqref="E35:E37" name="Диапазон1_30_1"/>
    <protectedRange sqref="E39:E41" name="Диапазон1_31_1"/>
    <protectedRange sqref="E43:E48" name="Диапазон1_32_1"/>
    <protectedRange sqref="E50:E62" name="Диапазон1_33_1"/>
    <protectedRange sqref="E64:E66" name="Диапазон1_34_1"/>
    <protectedRange sqref="E68:E73" name="Диапазон1_35_1"/>
    <protectedRange sqref="E80:E81" name="Диапазон1_36_1"/>
    <protectedRange sqref="E90:E93" name="Диапазон1_37_1"/>
    <protectedRange sqref="E97:E100" name="Диапазон1_38_1"/>
    <protectedRange sqref="E105:E106" name="Диапазон1_40_1"/>
    <protectedRange sqref="E108:E109" name="Диапазон1_41_1"/>
    <protectedRange sqref="E111 E113" name="Диапазон1_42_1"/>
    <protectedRange sqref="E122:E125" name="Диапазон1_43_1"/>
    <protectedRange sqref="E129:E132" name="Диапазон1_44_1"/>
    <protectedRange sqref="E136:E142" name="Диапазон1_45_1"/>
    <protectedRange sqref="E149:E151" name="Диапазон1_46_1"/>
    <protectedRange sqref="E160:E164" name="Диапазон1_47"/>
    <protectedRange sqref="E166:E167" name="Диапазон1_48_1"/>
  </protectedRanges>
  <mergeCells count="4">
    <mergeCell ref="A1:G1"/>
    <mergeCell ref="A2:G2"/>
    <mergeCell ref="A3:G3"/>
    <mergeCell ref="H4:I4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3:G3">
      <formula1>$F$299:$F$400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2:G2">
      <formula1>$I$298:$I$315</formula1>
    </dataValidation>
  </dataValidations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Т.Н. Сейтжан</cp:lastModifiedBy>
  <cp:lastPrinted>2023-02-08T03:20:29Z</cp:lastPrinted>
  <dcterms:created xsi:type="dcterms:W3CDTF">2003-05-20T10:03:43Z</dcterms:created>
  <dcterms:modified xsi:type="dcterms:W3CDTF">2023-03-30T10:18:52Z</dcterms:modified>
  <cp:category/>
  <cp:version/>
  <cp:contentType/>
  <cp:contentStatus/>
</cp:coreProperties>
</file>