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96" i="1" l="1"/>
  <c r="D183" i="1"/>
  <c r="E174" i="1"/>
  <c r="D174" i="1"/>
  <c r="G174" i="1" s="1"/>
  <c r="G168" i="1"/>
  <c r="F168" i="1"/>
  <c r="G167" i="1"/>
  <c r="F167" i="1"/>
  <c r="E166" i="1"/>
  <c r="D166" i="1"/>
  <c r="G166" i="1" s="1"/>
  <c r="G165" i="1"/>
  <c r="F165" i="1"/>
  <c r="G164" i="1"/>
  <c r="F164" i="1"/>
  <c r="G163" i="1"/>
  <c r="F163" i="1"/>
  <c r="E163" i="1"/>
  <c r="G162" i="1"/>
  <c r="F162" i="1"/>
  <c r="G161" i="1"/>
  <c r="F161" i="1"/>
  <c r="G160" i="1"/>
  <c r="E160" i="1"/>
  <c r="F160" i="1" s="1"/>
  <c r="D160" i="1"/>
  <c r="G159" i="1"/>
  <c r="F159" i="1"/>
  <c r="G158" i="1"/>
  <c r="F158" i="1"/>
  <c r="G157" i="1"/>
  <c r="F157" i="1"/>
  <c r="G156" i="1"/>
  <c r="F156" i="1"/>
  <c r="G155" i="1"/>
  <c r="F155" i="1"/>
  <c r="E154" i="1"/>
  <c r="D154" i="1"/>
  <c r="G153" i="1"/>
  <c r="F153" i="1"/>
  <c r="G152" i="1"/>
  <c r="F152" i="1"/>
  <c r="G151" i="1"/>
  <c r="F151" i="1"/>
  <c r="G150" i="1"/>
  <c r="F150" i="1"/>
  <c r="E149" i="1"/>
  <c r="G149" i="1" s="1"/>
  <c r="D149" i="1"/>
  <c r="E148" i="1"/>
  <c r="D148" i="1"/>
  <c r="E147" i="1"/>
  <c r="G147" i="1" s="1"/>
  <c r="D147" i="1"/>
  <c r="E146" i="1"/>
  <c r="D146" i="1"/>
  <c r="E145" i="1"/>
  <c r="G145" i="1" s="1"/>
  <c r="D145" i="1"/>
  <c r="G143" i="1"/>
  <c r="F143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E136" i="1"/>
  <c r="D136" i="1"/>
  <c r="E135" i="1"/>
  <c r="D135" i="1"/>
  <c r="E134" i="1"/>
  <c r="D134" i="1"/>
  <c r="G133" i="1"/>
  <c r="F133" i="1"/>
  <c r="G132" i="1"/>
  <c r="F132" i="1"/>
  <c r="G131" i="1"/>
  <c r="F131" i="1"/>
  <c r="G130" i="1"/>
  <c r="F130" i="1"/>
  <c r="G129" i="1"/>
  <c r="E129" i="1"/>
  <c r="F129" i="1" s="1"/>
  <c r="D129" i="1"/>
  <c r="E128" i="1"/>
  <c r="E127" i="1"/>
  <c r="D126" i="1"/>
  <c r="D127" i="1" s="1"/>
  <c r="F125" i="1"/>
  <c r="D125" i="1"/>
  <c r="D173" i="1" s="1"/>
  <c r="D124" i="1"/>
  <c r="G124" i="1" s="1"/>
  <c r="E123" i="1"/>
  <c r="E173" i="1" s="1"/>
  <c r="D123" i="1"/>
  <c r="G123" i="1" s="1"/>
  <c r="E122" i="1"/>
  <c r="E119" i="1"/>
  <c r="D119" i="1"/>
  <c r="E118" i="1"/>
  <c r="E120" i="1" s="1"/>
  <c r="D118" i="1"/>
  <c r="E117" i="1"/>
  <c r="E116" i="1"/>
  <c r="G114" i="1"/>
  <c r="F114" i="1"/>
  <c r="G113" i="1"/>
  <c r="F113" i="1"/>
  <c r="G112" i="1"/>
  <c r="F112" i="1"/>
  <c r="G110" i="1"/>
  <c r="F110" i="1"/>
  <c r="G109" i="1"/>
  <c r="F109" i="1"/>
  <c r="E108" i="1"/>
  <c r="D108" i="1"/>
  <c r="G107" i="1"/>
  <c r="F107" i="1"/>
  <c r="G106" i="1"/>
  <c r="F106" i="1"/>
  <c r="F105" i="1"/>
  <c r="E105" i="1"/>
  <c r="D105" i="1"/>
  <c r="E104" i="1"/>
  <c r="E184" i="1" s="1"/>
  <c r="F103" i="1"/>
  <c r="E103" i="1"/>
  <c r="G103" i="1" s="1"/>
  <c r="D103" i="1"/>
  <c r="E102" i="1"/>
  <c r="G102" i="1" s="1"/>
  <c r="D102" i="1"/>
  <c r="G101" i="1"/>
  <c r="F101" i="1"/>
  <c r="G100" i="1"/>
  <c r="F100" i="1"/>
  <c r="G99" i="1"/>
  <c r="F99" i="1"/>
  <c r="G98" i="1"/>
  <c r="F98" i="1"/>
  <c r="E97" i="1"/>
  <c r="D97" i="1"/>
  <c r="E96" i="1"/>
  <c r="D96" i="1"/>
  <c r="G96" i="1" s="1"/>
  <c r="F95" i="1"/>
  <c r="E95" i="1"/>
  <c r="D95" i="1"/>
  <c r="G94" i="1"/>
  <c r="F94" i="1"/>
  <c r="G93" i="1"/>
  <c r="F93" i="1"/>
  <c r="G92" i="1"/>
  <c r="F92" i="1"/>
  <c r="G91" i="1"/>
  <c r="F91" i="1"/>
  <c r="E90" i="1"/>
  <c r="D90" i="1"/>
  <c r="F87" i="1"/>
  <c r="E87" i="1"/>
  <c r="D87" i="1"/>
  <c r="E86" i="1"/>
  <c r="F86" i="1" s="1"/>
  <c r="D86" i="1"/>
  <c r="D88" i="1" s="1"/>
  <c r="E85" i="1"/>
  <c r="D85" i="1"/>
  <c r="E84" i="1"/>
  <c r="D84" i="1"/>
  <c r="F82" i="1"/>
  <c r="E82" i="1"/>
  <c r="G82" i="1" s="1"/>
  <c r="G81" i="1"/>
  <c r="F81" i="1"/>
  <c r="G80" i="1"/>
  <c r="F80" i="1"/>
  <c r="E80" i="1"/>
  <c r="G79" i="1"/>
  <c r="F79" i="1"/>
  <c r="G78" i="1"/>
  <c r="F78" i="1"/>
  <c r="E78" i="1"/>
  <c r="G77" i="1"/>
  <c r="F77" i="1"/>
  <c r="E77" i="1"/>
  <c r="F76" i="1"/>
  <c r="E76" i="1"/>
  <c r="G76" i="1" s="1"/>
  <c r="E75" i="1"/>
  <c r="G75" i="1" s="1"/>
  <c r="D75" i="1"/>
  <c r="G74" i="1"/>
  <c r="F74" i="1"/>
  <c r="G73" i="1"/>
  <c r="F73" i="1"/>
  <c r="E72" i="1"/>
  <c r="G72" i="1" s="1"/>
  <c r="G71" i="1"/>
  <c r="F71" i="1"/>
  <c r="E71" i="1"/>
  <c r="G70" i="1"/>
  <c r="F70" i="1"/>
  <c r="G69" i="1"/>
  <c r="F69" i="1"/>
  <c r="G67" i="1"/>
  <c r="F67" i="1"/>
  <c r="G66" i="1"/>
  <c r="F66" i="1"/>
  <c r="E65" i="1"/>
  <c r="G65" i="1" s="1"/>
  <c r="G63" i="1"/>
  <c r="F63" i="1"/>
  <c r="G62" i="1"/>
  <c r="F62" i="1"/>
  <c r="F61" i="1"/>
  <c r="E61" i="1"/>
  <c r="G61" i="1" s="1"/>
  <c r="E60" i="1"/>
  <c r="G60" i="1" s="1"/>
  <c r="G59" i="1"/>
  <c r="F59" i="1"/>
  <c r="E59" i="1"/>
  <c r="E57" i="1"/>
  <c r="G57" i="1" s="1"/>
  <c r="F56" i="1"/>
  <c r="E56" i="1"/>
  <c r="G56" i="1" s="1"/>
  <c r="E54" i="1"/>
  <c r="E50" i="1" s="1"/>
  <c r="G53" i="1"/>
  <c r="F53" i="1"/>
  <c r="E53" i="1"/>
  <c r="G52" i="1"/>
  <c r="F52" i="1"/>
  <c r="G51" i="1"/>
  <c r="F51" i="1"/>
  <c r="E51" i="1"/>
  <c r="E183" i="1" s="1"/>
  <c r="D50" i="1"/>
  <c r="D182" i="1" s="1"/>
  <c r="G49" i="1"/>
  <c r="F49" i="1"/>
  <c r="F48" i="1"/>
  <c r="E48" i="1"/>
  <c r="G48" i="1" s="1"/>
  <c r="E47" i="1"/>
  <c r="G47" i="1" s="1"/>
  <c r="G46" i="1"/>
  <c r="F46" i="1"/>
  <c r="E46" i="1"/>
  <c r="G45" i="1"/>
  <c r="F45" i="1"/>
  <c r="G44" i="1"/>
  <c r="F44" i="1"/>
  <c r="G42" i="1"/>
  <c r="F42" i="1"/>
  <c r="G41" i="1"/>
  <c r="F41" i="1"/>
  <c r="E40" i="1"/>
  <c r="G40" i="1" s="1"/>
  <c r="G38" i="1"/>
  <c r="F38" i="1"/>
  <c r="G37" i="1"/>
  <c r="F37" i="1"/>
  <c r="E37" i="1"/>
  <c r="G36" i="1"/>
  <c r="F36" i="1"/>
  <c r="E36" i="1"/>
  <c r="F34" i="1"/>
  <c r="E34" i="1"/>
  <c r="E33" i="1"/>
  <c r="D31" i="1"/>
  <c r="D185" i="1" s="1"/>
  <c r="G30" i="1"/>
  <c r="F30" i="1"/>
  <c r="G29" i="1"/>
  <c r="F29" i="1"/>
  <c r="E28" i="1"/>
  <c r="D28" i="1"/>
  <c r="G27" i="1"/>
  <c r="F27" i="1"/>
  <c r="G26" i="1"/>
  <c r="F26" i="1"/>
  <c r="E25" i="1"/>
  <c r="D25" i="1"/>
  <c r="G24" i="1"/>
  <c r="F24" i="1"/>
  <c r="G23" i="1"/>
  <c r="F23" i="1"/>
  <c r="E22" i="1"/>
  <c r="D22" i="1"/>
  <c r="G21" i="1"/>
  <c r="F21" i="1"/>
  <c r="G20" i="1"/>
  <c r="F20" i="1"/>
  <c r="E19" i="1"/>
  <c r="D19" i="1"/>
  <c r="G19" i="1" s="1"/>
  <c r="E18" i="1"/>
  <c r="E181" i="1" s="1"/>
  <c r="D18" i="1"/>
  <c r="D181" i="1" s="1"/>
  <c r="G17" i="1"/>
  <c r="F17" i="1"/>
  <c r="G16" i="1"/>
  <c r="F16" i="1"/>
  <c r="G15" i="1"/>
  <c r="F15" i="1"/>
  <c r="G13" i="1"/>
  <c r="F13" i="1"/>
  <c r="G12" i="1"/>
  <c r="F12" i="1"/>
  <c r="G11" i="1"/>
  <c r="F11" i="1"/>
  <c r="E9" i="1"/>
  <c r="E180" i="1" s="1"/>
  <c r="D9" i="1"/>
  <c r="D180" i="1" s="1"/>
  <c r="E6" i="1"/>
  <c r="D6" i="1"/>
  <c r="G146" i="1" l="1"/>
  <c r="G148" i="1"/>
  <c r="G154" i="1"/>
  <c r="D144" i="1"/>
  <c r="G136" i="1"/>
  <c r="G135" i="1"/>
  <c r="F134" i="1"/>
  <c r="G134" i="1"/>
  <c r="E121" i="1"/>
  <c r="F118" i="1"/>
  <c r="F102" i="1"/>
  <c r="G85" i="1"/>
  <c r="E171" i="1"/>
  <c r="F84" i="1"/>
  <c r="E89" i="1"/>
  <c r="F85" i="1"/>
  <c r="D89" i="1"/>
  <c r="G89" i="1" s="1"/>
  <c r="D83" i="1"/>
  <c r="F83" i="1" s="1"/>
  <c r="D171" i="1"/>
  <c r="E83" i="1"/>
  <c r="E111" i="1" s="1"/>
  <c r="G25" i="1"/>
  <c r="G22" i="1"/>
  <c r="G28" i="1"/>
  <c r="G183" i="1"/>
  <c r="F183" i="1"/>
  <c r="G180" i="1"/>
  <c r="F180" i="1"/>
  <c r="G173" i="1"/>
  <c r="F173" i="1"/>
  <c r="G181" i="1"/>
  <c r="F181" i="1"/>
  <c r="F50" i="1"/>
  <c r="E182" i="1"/>
  <c r="E177" i="1"/>
  <c r="E175" i="1"/>
  <c r="G50" i="1"/>
  <c r="G171" i="1"/>
  <c r="F171" i="1"/>
  <c r="E31" i="1"/>
  <c r="F33" i="1"/>
  <c r="G34" i="1"/>
  <c r="F40" i="1"/>
  <c r="F47" i="1"/>
  <c r="F54" i="1"/>
  <c r="F57" i="1"/>
  <c r="F60" i="1"/>
  <c r="F65" i="1"/>
  <c r="F72" i="1"/>
  <c r="F75" i="1"/>
  <c r="G84" i="1"/>
  <c r="G86" i="1"/>
  <c r="G87" i="1"/>
  <c r="E88" i="1"/>
  <c r="G95" i="1"/>
  <c r="G104" i="1"/>
  <c r="G105" i="1"/>
  <c r="E115" i="1"/>
  <c r="G118" i="1"/>
  <c r="F124" i="1"/>
  <c r="G125" i="1"/>
  <c r="F126" i="1"/>
  <c r="F127" i="1"/>
  <c r="D128" i="1"/>
  <c r="G128" i="1" s="1"/>
  <c r="F135" i="1"/>
  <c r="F136" i="1"/>
  <c r="F145" i="1"/>
  <c r="F146" i="1"/>
  <c r="F147" i="1"/>
  <c r="F148" i="1"/>
  <c r="F149" i="1"/>
  <c r="F154" i="1"/>
  <c r="E170" i="1"/>
  <c r="E172" i="1"/>
  <c r="E176" i="1"/>
  <c r="E178" i="1"/>
  <c r="F9" i="1"/>
  <c r="F18" i="1"/>
  <c r="F19" i="1"/>
  <c r="F22" i="1"/>
  <c r="F25" i="1"/>
  <c r="F28" i="1"/>
  <c r="G33" i="1"/>
  <c r="G54" i="1"/>
  <c r="F90" i="1"/>
  <c r="F96" i="1"/>
  <c r="F97" i="1"/>
  <c r="D104" i="1"/>
  <c r="F108" i="1"/>
  <c r="D116" i="1"/>
  <c r="D117" i="1"/>
  <c r="F117" i="1" s="1"/>
  <c r="F119" i="1"/>
  <c r="D120" i="1"/>
  <c r="G120" i="1" s="1"/>
  <c r="D122" i="1"/>
  <c r="F122" i="1" s="1"/>
  <c r="F123" i="1"/>
  <c r="G126" i="1"/>
  <c r="G127" i="1"/>
  <c r="E144" i="1"/>
  <c r="F166" i="1"/>
  <c r="F174" i="1"/>
  <c r="G9" i="1"/>
  <c r="G18" i="1"/>
  <c r="G90" i="1"/>
  <c r="G97" i="1"/>
  <c r="G108" i="1"/>
  <c r="G119" i="1"/>
  <c r="D175" i="1"/>
  <c r="D176" i="1"/>
  <c r="D177" i="1"/>
  <c r="D178" i="1"/>
  <c r="F120" i="1" l="1"/>
  <c r="G83" i="1"/>
  <c r="F89" i="1"/>
  <c r="G88" i="1"/>
  <c r="F88" i="1"/>
  <c r="G144" i="1"/>
  <c r="F144" i="1"/>
  <c r="F116" i="1"/>
  <c r="D115" i="1"/>
  <c r="D121" i="1"/>
  <c r="G116" i="1"/>
  <c r="D172" i="1"/>
  <c r="G172" i="1" s="1"/>
  <c r="G175" i="1"/>
  <c r="F175" i="1"/>
  <c r="G178" i="1"/>
  <c r="F178" i="1"/>
  <c r="G177" i="1"/>
  <c r="F177" i="1"/>
  <c r="G117" i="1"/>
  <c r="D184" i="1"/>
  <c r="D170" i="1"/>
  <c r="G170" i="1" s="1"/>
  <c r="F104" i="1"/>
  <c r="G176" i="1"/>
  <c r="F176" i="1"/>
  <c r="G122" i="1"/>
  <c r="G31" i="1"/>
  <c r="F31" i="1"/>
  <c r="E185" i="1"/>
  <c r="G182" i="1"/>
  <c r="F182" i="1"/>
  <c r="F128" i="1"/>
  <c r="D111" i="1"/>
  <c r="G111" i="1" l="1"/>
  <c r="F111" i="1"/>
  <c r="F121" i="1"/>
  <c r="G121" i="1"/>
  <c r="F172" i="1"/>
  <c r="G185" i="1"/>
  <c r="F185" i="1"/>
  <c r="F115" i="1"/>
  <c r="F170" i="1"/>
  <c r="G184" i="1"/>
  <c r="F184" i="1"/>
  <c r="G115" i="1"/>
</calcChain>
</file>

<file path=xl/sharedStrings.xml><?xml version="1.0" encoding="utf-8"?>
<sst xmlns="http://schemas.openxmlformats.org/spreadsheetml/2006/main" count="639" uniqueCount="465">
  <si>
    <t>Ревизионной комиссии по городу Астана</t>
  </si>
  <si>
    <t>за 9 месяцев 2023 года</t>
  </si>
  <si>
    <t xml:space="preserve"> №
 п/п</t>
  </si>
  <si>
    <t>Наименование показателей</t>
  </si>
  <si>
    <t>Единица измерения</t>
  </si>
  <si>
    <t xml:space="preserve"> +/-</t>
  </si>
  <si>
    <t>%</t>
  </si>
  <si>
    <t>7</t>
  </si>
  <si>
    <t>I. Количественные показатели</t>
  </si>
  <si>
    <t>1.</t>
  </si>
  <si>
    <t xml:space="preserve">Количество проведенного государственного аудита и экспертно-аналитических мероприятий, в том числе </t>
  </si>
  <si>
    <t>ед.</t>
  </si>
  <si>
    <t>по типам аудита:</t>
  </si>
  <si>
    <t>1.0.</t>
  </si>
  <si>
    <t xml:space="preserve">аудит эффективности </t>
  </si>
  <si>
    <t>1.1.</t>
  </si>
  <si>
    <t xml:space="preserve">аудит соответствия </t>
  </si>
  <si>
    <t>1.2.</t>
  </si>
  <si>
    <t xml:space="preserve">аудит финансовой отчетности </t>
  </si>
  <si>
    <t xml:space="preserve">по видам аудита: </t>
  </si>
  <si>
    <t>1.3.</t>
  </si>
  <si>
    <t>совместный</t>
  </si>
  <si>
    <t>1.4.</t>
  </si>
  <si>
    <t>параллельный</t>
  </si>
  <si>
    <t>2.</t>
  </si>
  <si>
    <t>Количество, охваченных государственным аудитом документов Системы государственного планирования в Республике Казахстан</t>
  </si>
  <si>
    <t>3.</t>
  </si>
  <si>
    <t xml:space="preserve">Количество объектов государственного аудита и финансового контроля, охваченных государственным аудитом, в том числе: </t>
  </si>
  <si>
    <t>3.0.</t>
  </si>
  <si>
    <t xml:space="preserve">государственные органы (учреждения), из них: </t>
  </si>
  <si>
    <t>3.0.1.</t>
  </si>
  <si>
    <t xml:space="preserve">      не выявлены финансовые нарушения</t>
  </si>
  <si>
    <t>3.0.2.</t>
  </si>
  <si>
    <t xml:space="preserve">      выявлены финансовые нарушения</t>
  </si>
  <si>
    <t>3.1.</t>
  </si>
  <si>
    <t>субъекты квазигосударственного сектора, из них:</t>
  </si>
  <si>
    <t>3.1.1.</t>
  </si>
  <si>
    <t>3.1.2.</t>
  </si>
  <si>
    <t>3.2.</t>
  </si>
  <si>
    <t>иные объекты государственного аудита и финансового контроля, из них:</t>
  </si>
  <si>
    <t>3.2.1.</t>
  </si>
  <si>
    <t>3.2.2.</t>
  </si>
  <si>
    <t>3.3.</t>
  </si>
  <si>
    <t xml:space="preserve">объекты встречного государственного аудита и финансового контроля </t>
  </si>
  <si>
    <t>3.3.1</t>
  </si>
  <si>
    <t>3.3.2</t>
  </si>
  <si>
    <t>4.</t>
  </si>
  <si>
    <t xml:space="preserve">Всего объем средств государственного бюджета, охваченных государственным аудитом, из них: </t>
  </si>
  <si>
    <t>тыс. тенге</t>
  </si>
  <si>
    <t>по уровням бюджета:</t>
  </si>
  <si>
    <t>4.0.</t>
  </si>
  <si>
    <t>местный бюджет</t>
  </si>
  <si>
    <t>4.1.</t>
  </si>
  <si>
    <t>республиканский бюджет (в том числе, целевые трансферты и бюджетные кредиты, выделенные из республиканского бюджета)</t>
  </si>
  <si>
    <t>по формам и видам собственности:</t>
  </si>
  <si>
    <t>4.2.</t>
  </si>
  <si>
    <t>в государственных органах (учреждениях)</t>
  </si>
  <si>
    <t>4.3.</t>
  </si>
  <si>
    <t>в субъектах квазигосударственного сектора</t>
  </si>
  <si>
    <t>4.4.</t>
  </si>
  <si>
    <t>в иных организациях</t>
  </si>
  <si>
    <t>4.5.</t>
  </si>
  <si>
    <t>по аудиту эффективности</t>
  </si>
  <si>
    <t>4.6.</t>
  </si>
  <si>
    <t>по аудиту на соответствие</t>
  </si>
  <si>
    <t>4.7.</t>
  </si>
  <si>
    <t xml:space="preserve">по аудиту финансовой отчетности </t>
  </si>
  <si>
    <t>по источникам финансирования:</t>
  </si>
  <si>
    <t>4.8.</t>
  </si>
  <si>
    <t>по бюджетным кредитам из республиканского бюджета</t>
  </si>
  <si>
    <t>4.9.</t>
  </si>
  <si>
    <t>по целевым трансфертам на развитие из республиканского бюджета</t>
  </si>
  <si>
    <t>4.10.</t>
  </si>
  <si>
    <t>по целевым текущим трансфертам из республиканского бюджета</t>
  </si>
  <si>
    <t>4.11.</t>
  </si>
  <si>
    <t>по активам государства</t>
  </si>
  <si>
    <t>4.12.</t>
  </si>
  <si>
    <t>по местному бюджету</t>
  </si>
  <si>
    <t>4.13.</t>
  </si>
  <si>
    <t>по документам Системы государственного планирования Республики Казахстан</t>
  </si>
  <si>
    <t>5.</t>
  </si>
  <si>
    <t>Всего установленных нарушений норм законодательства РК, а также актов субъектов квазигосударственного сектора, в том числе</t>
  </si>
  <si>
    <t>5.1.</t>
  </si>
  <si>
    <t>финансовые нарушения</t>
  </si>
  <si>
    <t>5.2.</t>
  </si>
  <si>
    <t>нарушения актов субъектов квазигосударственного сектора, принятых для реализации норм законодательства РК</t>
  </si>
  <si>
    <t>5.3.</t>
  </si>
  <si>
    <t>неэффективно использованные бюджетные средства, активы государства</t>
  </si>
  <si>
    <t>5.4.</t>
  </si>
  <si>
    <t>неэффективное планирование</t>
  </si>
  <si>
    <t>по уровням бюджета (всего нарушений):</t>
  </si>
  <si>
    <t>5.5</t>
  </si>
  <si>
    <t>республиканский бюджет (в том числе, при использовании целевых трансфертов и бюджетных кредитов, выделенных из республиканского бюджета)</t>
  </si>
  <si>
    <t>5.6.</t>
  </si>
  <si>
    <t>по направлениям (финансовые нарушения):</t>
  </si>
  <si>
    <t>5.7.</t>
  </si>
  <si>
    <t xml:space="preserve">при  использовании  бюджетных средств </t>
  </si>
  <si>
    <t>5.8.</t>
  </si>
  <si>
    <t>при использовании активов</t>
  </si>
  <si>
    <t>5.9.</t>
  </si>
  <si>
    <t>при  ведении  бухгалтерского учета  и  составления финансовой отчетности</t>
  </si>
  <si>
    <t>5.10.</t>
  </si>
  <si>
    <t>по  поступлениям в бюджет</t>
  </si>
  <si>
    <t>5.11</t>
  </si>
  <si>
    <t xml:space="preserve">прямые (косвенные) потери бюджета </t>
  </si>
  <si>
    <t>по типам аудита (всего нарушений):</t>
  </si>
  <si>
    <t>5.12</t>
  </si>
  <si>
    <t>5.13</t>
  </si>
  <si>
    <t>5.14</t>
  </si>
  <si>
    <t>по источникам финансирования  (финансовые нарушения):</t>
  </si>
  <si>
    <t>5.15</t>
  </si>
  <si>
    <t>по бюджетным кредитам</t>
  </si>
  <si>
    <t>5.16</t>
  </si>
  <si>
    <t>по целевым трансфертам на развитие</t>
  </si>
  <si>
    <t>5.17</t>
  </si>
  <si>
    <t>по целевым текущим трансфертам</t>
  </si>
  <si>
    <t>5.18</t>
  </si>
  <si>
    <t>5.19</t>
  </si>
  <si>
    <t>5.20</t>
  </si>
  <si>
    <t>cумма использованных бюджетных средств не по целевому назначению</t>
  </si>
  <si>
    <t>6.</t>
  </si>
  <si>
    <t xml:space="preserve">Нарушения порядка выполнения процедур </t>
  </si>
  <si>
    <t>6.1</t>
  </si>
  <si>
    <t>при использовании бюджетных средств, предоставления бюджетных кредитов, государственных гарантий, поручительств, займов</t>
  </si>
  <si>
    <t>6.2</t>
  </si>
  <si>
    <t>6.3</t>
  </si>
  <si>
    <t>в сфере государственных закупок</t>
  </si>
  <si>
    <t>6.4</t>
  </si>
  <si>
    <t>при поступлении средств в бюджет</t>
  </si>
  <si>
    <t>6.5</t>
  </si>
  <si>
    <t xml:space="preserve">в сфере бухгалтерского учета и финансовой отчетности </t>
  </si>
  <si>
    <t>7.</t>
  </si>
  <si>
    <t>Сумма нарушений актов субъектов квазигосударственного сектора, принятых для реализации норм законодательства Республики Казахстан</t>
  </si>
  <si>
    <t>7.1</t>
  </si>
  <si>
    <t>Системные нарушения</t>
  </si>
  <si>
    <t>8</t>
  </si>
  <si>
    <t>Всего сумма, подлежащая восстановлению и возмещению, из них</t>
  </si>
  <si>
    <t>8.0.1.</t>
  </si>
  <si>
    <t>сумма, по которым сроки восстановления и возмещения наступили</t>
  </si>
  <si>
    <t>8.0.2.</t>
  </si>
  <si>
    <t>сумма, по которым сроки восстановления и возмещения не наступили</t>
  </si>
  <si>
    <t>8.0.3.</t>
  </si>
  <si>
    <t>сумма восстановленных и возмещенных средств, сроки восстановления и возмещения которых наступили</t>
  </si>
  <si>
    <t>8.0.4.</t>
  </si>
  <si>
    <t>сумма всего восстановленных и возмещенных средств</t>
  </si>
  <si>
    <t>8.0.5.</t>
  </si>
  <si>
    <t>сумма восстановленных и возмещенных средств, сроки восстановления и возмещения которых не наступили</t>
  </si>
  <si>
    <t>8.0.6.</t>
  </si>
  <si>
    <t>сумма не восстановленных и не возмещенных средств, сроки восстановления и возмещения которых наступили</t>
  </si>
  <si>
    <t>8.1.</t>
  </si>
  <si>
    <t>Сумма, подлежащая возмещению</t>
  </si>
  <si>
    <t>8.1.1.</t>
  </si>
  <si>
    <t>сумма, по которым сроки возмещения наступили</t>
  </si>
  <si>
    <t>8.1.2.</t>
  </si>
  <si>
    <t>сумма, по которым сроки возмещения не наступили</t>
  </si>
  <si>
    <t>8.1.3.</t>
  </si>
  <si>
    <t>сумма возмещенных средств, сроки возмещения которых наступили</t>
  </si>
  <si>
    <t>8.1.4.</t>
  </si>
  <si>
    <t>сумма всего возмещенных средств</t>
  </si>
  <si>
    <t>8.1.5.</t>
  </si>
  <si>
    <t>сумма возмещенных средств, сроки возмещения которых не наступили</t>
  </si>
  <si>
    <t>тыс.тенге</t>
  </si>
  <si>
    <t>8.1.6.</t>
  </si>
  <si>
    <t>сумма не возмещенных средств, сроки возмещения которых наступили</t>
  </si>
  <si>
    <t>8.2.</t>
  </si>
  <si>
    <t>Сумма, подлежащая восстановлению</t>
  </si>
  <si>
    <t>8.2.1.</t>
  </si>
  <si>
    <t>сумма, по которым сроки восстановления наступили</t>
  </si>
  <si>
    <t>8.2.2.</t>
  </si>
  <si>
    <t>сумма, по которым сроки восстановления не наступили</t>
  </si>
  <si>
    <t>8.2.3.</t>
  </si>
  <si>
    <t>сумма восстановленных средств, сроки восстановления которых наступили</t>
  </si>
  <si>
    <t>8.2.4.</t>
  </si>
  <si>
    <t>сумма всего восстановленных средств</t>
  </si>
  <si>
    <t>8.2.5.</t>
  </si>
  <si>
    <t>сумма восстановленных средств, сроки восстановления которых не наступили</t>
  </si>
  <si>
    <t>8.2.6.</t>
  </si>
  <si>
    <t>сумма не восстановленных средств, сроки восстановления которых наступили</t>
  </si>
  <si>
    <t>8.3.</t>
  </si>
  <si>
    <t>Фактическая сумма, восстановленных и возмещенных средств (в ходе и после аудита), из них</t>
  </si>
  <si>
    <t>8.3.1.</t>
  </si>
  <si>
    <t>возмещено, в том числе</t>
  </si>
  <si>
    <t>8.3.1.1.</t>
  </si>
  <si>
    <t>возмещено средств в денежной форме в государственный бюджет</t>
  </si>
  <si>
    <t>8.3.1.2.</t>
  </si>
  <si>
    <t>возмещено средств  в бюджет организации (АО, ТОО, РГП и др.)</t>
  </si>
  <si>
    <t>8.3.2.</t>
  </si>
  <si>
    <t>восстановлено, в том числе</t>
  </si>
  <si>
    <t>8.3.2.1.</t>
  </si>
  <si>
    <t>восстановлено выполнением работ, оказанием услуг, поставкой товаров, уменьшением суммы финансирования, либо суммы договора</t>
  </si>
  <si>
    <t>8.3.2.2.</t>
  </si>
  <si>
    <t>восстановлено по учету (приведением документов в соответствие)</t>
  </si>
  <si>
    <t>8.4.</t>
  </si>
  <si>
    <t>Остаток суммы, подлежащий возмещению и восстановлению</t>
  </si>
  <si>
    <t>8.5.</t>
  </si>
  <si>
    <t>Сумма, предъявленная к восстановлению и возмещению, по которым нет возможности  возмещения и восстановления (за отчетный период)</t>
  </si>
  <si>
    <t>8.6.</t>
  </si>
  <si>
    <t>Не восстановленные и не возмещенные суммы, предъявленные к восстановлению и возмещению за прошлые года</t>
  </si>
  <si>
    <t>8.7.</t>
  </si>
  <si>
    <t>Фактическая сумма, восстановленных возмещенных средств, из суммы, предъявленной к восстановлению и возмещению в течении предыдущих периодов</t>
  </si>
  <si>
    <t>9.</t>
  </si>
  <si>
    <t xml:space="preserve">Количество рекомендаций (предложений) и поручений, принятых по итогам государственного аудита и экспертно-аналитических мероприятий, из них </t>
  </si>
  <si>
    <t>9.0.1.</t>
  </si>
  <si>
    <t>количество рекомендаций (предложений) и поручений, сроки исполнения которых наступили</t>
  </si>
  <si>
    <t>9.0.2.</t>
  </si>
  <si>
    <t>количество рекомендаций (предложений) и поручений, сроки исполнения которых не наступили</t>
  </si>
  <si>
    <t>9.0.3.</t>
  </si>
  <si>
    <t xml:space="preserve">количество исполненных рекомендаций (предложений) и поручений, сроки исполнения которых наступили </t>
  </si>
  <si>
    <t>9.0.4.</t>
  </si>
  <si>
    <t>количество всего исполненных рекомендаций (предложений) и поручений</t>
  </si>
  <si>
    <t>9.0.5.</t>
  </si>
  <si>
    <t xml:space="preserve">количество исполненных рекомендаций (предложений) и поручений, сроки исполнения которых не наступили </t>
  </si>
  <si>
    <t>9.0.6.</t>
  </si>
  <si>
    <t xml:space="preserve">количество неисполненных рекомендаций и поручений, сроки исполнения которых наступили </t>
  </si>
  <si>
    <t>9.1</t>
  </si>
  <si>
    <t xml:space="preserve">Количество рекомендаций (предложений), принятых по итогам аудиторских и экспертно-аналитических мероприятий, из них </t>
  </si>
  <si>
    <t>9.1.1.</t>
  </si>
  <si>
    <t>количество рекомендаций (предложений), сроки исполнения которых наступили</t>
  </si>
  <si>
    <t>9.1.2.</t>
  </si>
  <si>
    <t>количество рекомендаций (предложений), сроки исполнения которых не наступили</t>
  </si>
  <si>
    <t>9.1.3.</t>
  </si>
  <si>
    <t xml:space="preserve">количество исполненных рекомендаций, сроки исполнения которых наступили </t>
  </si>
  <si>
    <t>9.1.4.</t>
  </si>
  <si>
    <t xml:space="preserve">количество всего исполненных рекомендаций (предложений) </t>
  </si>
  <si>
    <t>9.1.5.</t>
  </si>
  <si>
    <t xml:space="preserve">количество исполненных рекомендаций, сроки исполнения которых не наступили </t>
  </si>
  <si>
    <t>9.1.6.</t>
  </si>
  <si>
    <t xml:space="preserve">количество неисполненных рекомендаций, сроки исполнения которых наступили </t>
  </si>
  <si>
    <t>9.2</t>
  </si>
  <si>
    <t xml:space="preserve">Количество поручений, принятых по итогам аудиторских и экспертно-аналитических мероприятий, из них </t>
  </si>
  <si>
    <t>9.2.1.</t>
  </si>
  <si>
    <t>количество поручений, сроки исполнения которых наступили</t>
  </si>
  <si>
    <t>9.2.2.</t>
  </si>
  <si>
    <t>количество поручений, сроки исполнения которых не наступили</t>
  </si>
  <si>
    <t>9.2.3.</t>
  </si>
  <si>
    <t xml:space="preserve">количество исполненных поручений, сроки исполнения которых наступили </t>
  </si>
  <si>
    <t>9.2.4.</t>
  </si>
  <si>
    <t>количество всего исполненных поручений</t>
  </si>
  <si>
    <t>9.2.5.</t>
  </si>
  <si>
    <t xml:space="preserve">количество исполненных поручений, сроки исполнения которых не наступили </t>
  </si>
  <si>
    <t>9.2.6.</t>
  </si>
  <si>
    <t xml:space="preserve">количество неисполненных поручений, сроки исполнения которых наступили </t>
  </si>
  <si>
    <t>10.</t>
  </si>
  <si>
    <t>Количество переданных в правоохранительные органы материалов государственного аудита по выявленным правонарушениям при проведении внешнего государственного аудита и финансового контроля</t>
  </si>
  <si>
    <t>10.1.</t>
  </si>
  <si>
    <t>количество материалов, зарегистрированных в Едином реестре досудебного расследования, по которым проводится досудебное расследования/производство</t>
  </si>
  <si>
    <t>10.2.</t>
  </si>
  <si>
    <t xml:space="preserve">количество материалов, по которым прекращено досудебное расследование/производство </t>
  </si>
  <si>
    <t>10.3.</t>
  </si>
  <si>
    <t xml:space="preserve">количество материалов, которые направлены на рассмотрение в суд </t>
  </si>
  <si>
    <t>10.4.</t>
  </si>
  <si>
    <t xml:space="preserve">количество материалов, по которым судом или правоохранительным органом отказано в возбуждении уголовного дела </t>
  </si>
  <si>
    <t>10.5.</t>
  </si>
  <si>
    <t>количество материалов, которые судом или правоохранительным органом оставлены без рассмотрения</t>
  </si>
  <si>
    <t>10.6.</t>
  </si>
  <si>
    <t>количество материалов, по которым правоохранительным органом вынесено представление об устранении нарушений законности</t>
  </si>
  <si>
    <t>10.7.</t>
  </si>
  <si>
    <t>иные решения, принятые правоохранительными органами</t>
  </si>
  <si>
    <t>11.</t>
  </si>
  <si>
    <t xml:space="preserve">Количество составленных и направленных на рассмотрение в суд протоколов об административных правонарушениях, а также переданных материалов в уполномоченные органы для составления протоколов об административных правонарушениях </t>
  </si>
  <si>
    <t>11.0.1</t>
  </si>
  <si>
    <t xml:space="preserve">количество протоколов об административных правонарушениях, наложенных судом или уполномоченным органом </t>
  </si>
  <si>
    <t>11.0.2</t>
  </si>
  <si>
    <t>количество протоколов об административных правонарушениях, отказанных в наложении судом или уполномоченным органом</t>
  </si>
  <si>
    <t>11.0.3</t>
  </si>
  <si>
    <t xml:space="preserve">количество протоколов об административных правонарушениях, находящихся на рассмотрении у судов или уполномоченных органов </t>
  </si>
  <si>
    <t>11.0.4</t>
  </si>
  <si>
    <t>по решению суда или уполномоченного органа всего наложено штрафов по составленным и направленным на рассмотрение в суд протоколам, а также переданным материалам в уполномоченные органы</t>
  </si>
  <si>
    <t>11.1</t>
  </si>
  <si>
    <t>Количество составленных ревизионными комиссиями протоколов об административных правонарушениях и направленных на рассмотрение в суд</t>
  </si>
  <si>
    <t>11.1.1.</t>
  </si>
  <si>
    <t>количество протоколов об административных правонарушениях, наложенных судом</t>
  </si>
  <si>
    <t>11.1.2.</t>
  </si>
  <si>
    <t xml:space="preserve">количество протоколов об административных правонарушениях, отказанных в наложении судом </t>
  </si>
  <si>
    <t>11.1.3.</t>
  </si>
  <si>
    <t>количество протоколов об административных правонарушениях, находящихся на рассмотрении в судах</t>
  </si>
  <si>
    <t>11.1.4.</t>
  </si>
  <si>
    <t>по решению суда всего наложено штрафов по составленным и направленным на рассмотрение в суд протоколам</t>
  </si>
  <si>
    <t>11.2</t>
  </si>
  <si>
    <t xml:space="preserve">Количество переданных материалов в уполномоченные органы для составления протоколов об административных правонарушениях </t>
  </si>
  <si>
    <t>11.2.1</t>
  </si>
  <si>
    <t xml:space="preserve">количество протоколов об административных правонарушениях, наложенных уполномоченным органом </t>
  </si>
  <si>
    <t>11.2.2</t>
  </si>
  <si>
    <t>количество протоколов об административных правонарушениях, отказанных в наложении уполномоченным органом</t>
  </si>
  <si>
    <t>11.2.3</t>
  </si>
  <si>
    <t xml:space="preserve">количество протоколов об административных правонарушениях, находящихся на рассмотрении уполномоченных органов </t>
  </si>
  <si>
    <t>11.2.4</t>
  </si>
  <si>
    <t>по решению уполномоченного органа (и/или суда) всего наложено штрафов по переданным материалам в уполномоченные органы</t>
  </si>
  <si>
    <t>12.</t>
  </si>
  <si>
    <t>Количество исков в суд в целях обеспечения возмещения в бюджет, восстановления путем выполнения работ, оказания услуг, поставки товаров и (или) отражения по учету выявленных сумм нарушений и исполнения предписания (в том числе рекомендаций и поручений)</t>
  </si>
  <si>
    <t>13.</t>
  </si>
  <si>
    <t xml:space="preserve">Количество, привлеченных к ответственности лиц, в том числе: </t>
  </si>
  <si>
    <t>13.1.</t>
  </si>
  <si>
    <t>уголовной</t>
  </si>
  <si>
    <t>13.2.</t>
  </si>
  <si>
    <t xml:space="preserve">административной </t>
  </si>
  <si>
    <t>13.3.</t>
  </si>
  <si>
    <t xml:space="preserve">дисциплинарной </t>
  </si>
  <si>
    <t>14.</t>
  </si>
  <si>
    <t>Штатная численность работников ревизионной комиссии, из них</t>
  </si>
  <si>
    <t>чел.</t>
  </si>
  <si>
    <t>14.1.</t>
  </si>
  <si>
    <t>аудиторы</t>
  </si>
  <si>
    <t>15.</t>
  </si>
  <si>
    <t>Всего выделено бюджетных средств на содержание ревизионной комиссии, из них</t>
  </si>
  <si>
    <t>15.1.</t>
  </si>
  <si>
    <t>освоено</t>
  </si>
  <si>
    <t>15.2.</t>
  </si>
  <si>
    <t>не освоено</t>
  </si>
  <si>
    <t>II. Качественные показатели</t>
  </si>
  <si>
    <t>16.</t>
  </si>
  <si>
    <t>Соотношение восстановленных и возмещенных сумм  к средствам, выделенным на содержание ревизионной комиссии</t>
  </si>
  <si>
    <t>соотношение к 1</t>
  </si>
  <si>
    <t>17.</t>
  </si>
  <si>
    <t>Доля фактически восстановленных и возмещенных сумм в общем объеме средств, подлежащих восстановлению и возмещению  (с наступившими сроками восстановления и возмещения)</t>
  </si>
  <si>
    <t>в %</t>
  </si>
  <si>
    <t>18.</t>
  </si>
  <si>
    <t>Доля исполненных рекомендаций и поручений в общем количестве рекомендаций и поручений, принятых по итогам государственного аудита и экспертно-аналитических мероприятий (с наступившими сроками исполнения)</t>
  </si>
  <si>
    <t>19.</t>
  </si>
  <si>
    <t>Доля исполненных рекомендаций в общем количестве рекомендаций, принятых по итогам государственного аудита и экспертно-аналитических мероприятий (с наступившими сроками исполнения)</t>
  </si>
  <si>
    <t>20.</t>
  </si>
  <si>
    <t>Доля исполненных поручений в общем количестве поручений, принятых по итогам государственного аудита и экспертно-аналитических мероприятий  (с наступившими сроками исполнения)</t>
  </si>
  <si>
    <t>21.</t>
  </si>
  <si>
    <t>Сумма установленных нарушений на один объект, в том числе</t>
  </si>
  <si>
    <t>21.1</t>
  </si>
  <si>
    <t>сумма установленных финансовых нарушений на один объект</t>
  </si>
  <si>
    <t>22.</t>
  </si>
  <si>
    <t>Доля установленных нарушений к объему средств, охваченных государственным аудитом, в том числе</t>
  </si>
  <si>
    <t>22.1</t>
  </si>
  <si>
    <t>доля установленных финансовых нарушений к объему средств, охваченных государственным аудитом</t>
  </si>
  <si>
    <t>23.</t>
  </si>
  <si>
    <t>Показатели на одного аудитора ревизионной комиссии</t>
  </si>
  <si>
    <t>23.1</t>
  </si>
  <si>
    <t>количество проведенного государственного аудита и экспертно-аналитических мероприятий</t>
  </si>
  <si>
    <t>23.2</t>
  </si>
  <si>
    <t>количество объектов государственного аудита и финансового контроля</t>
  </si>
  <si>
    <t>23.3</t>
  </si>
  <si>
    <t>всего выявлено нарушений</t>
  </si>
  <si>
    <t>23.4</t>
  </si>
  <si>
    <t>выявлено финансовых нарушений</t>
  </si>
  <si>
    <t>23.5</t>
  </si>
  <si>
    <t xml:space="preserve">восстановлено и возмещено средств объектами государственного аудита и финансового контроля </t>
  </si>
  <si>
    <t>23.6</t>
  </si>
  <si>
    <t xml:space="preserve">объем средств, охваченных государственным аудитом и финансовым контролем </t>
  </si>
  <si>
    <t>за 1 квартал 2013 года</t>
  </si>
  <si>
    <t>Ревизионной комиссией по Акмолинской области</t>
  </si>
  <si>
    <t>за 2 квартал 2013 года</t>
  </si>
  <si>
    <t>Ревизионной комиссией по Актюбинской области</t>
  </si>
  <si>
    <t>за 3 квартал 2013 года</t>
  </si>
  <si>
    <t>Ревизионной комиссией по Алматинской области</t>
  </si>
  <si>
    <t>за 4 квартал 2013 года</t>
  </si>
  <si>
    <t>Ревизионной комиссией по Атырауской области</t>
  </si>
  <si>
    <t>за 4 месяца 2013 года</t>
  </si>
  <si>
    <t>Ревизионной комиссией по Восточно-Казахстанской области</t>
  </si>
  <si>
    <t>за 5 месяцев 2013 года</t>
  </si>
  <si>
    <t>Ревизионной комиссией по Жамбылской области</t>
  </si>
  <si>
    <t>за 1-полугодие 2013 года</t>
  </si>
  <si>
    <t>Ревизионной комиссией по Западно-Казахстанской области</t>
  </si>
  <si>
    <t>за 7 месяцев 2013 года</t>
  </si>
  <si>
    <t>Ревизионной комиссией по Карагандинской области</t>
  </si>
  <si>
    <t>за 8 месяцев 2013 года</t>
  </si>
  <si>
    <t>Ревизионной комиссией по Костанайской области</t>
  </si>
  <si>
    <t>за 9 месяцев 2013 года</t>
  </si>
  <si>
    <t>Ревизионной комиссией по Кызылординской области</t>
  </si>
  <si>
    <t>за 10 месяцев 2013 года</t>
  </si>
  <si>
    <t>Ревизионной комиссией по Мангистауской области</t>
  </si>
  <si>
    <t>за 11 месяцев 2013 года</t>
  </si>
  <si>
    <t>Ревизионной комиссией по Павлодарской области</t>
  </si>
  <si>
    <t>за 12 месяцев 2013 года</t>
  </si>
  <si>
    <t>Ревизионной комиссией по Северо-Казахстанской области</t>
  </si>
  <si>
    <t>за 1 квартал 2014 года</t>
  </si>
  <si>
    <t>Ревизионной комиссией по Туркестанской области</t>
  </si>
  <si>
    <t>за 2 квартал 2014 года</t>
  </si>
  <si>
    <t>Ревизионной комиссией по городу Алматы</t>
  </si>
  <si>
    <t>за 3 квартал 2014 года</t>
  </si>
  <si>
    <t>Ревизионной комиссией по городу Астана</t>
  </si>
  <si>
    <t>за 4 квартал 2014 года</t>
  </si>
  <si>
    <t>Ревизионной комиссией по городу Шымкент</t>
  </si>
  <si>
    <t>за 4 месяца 2014 года</t>
  </si>
  <si>
    <t>за 5 месяцев 2014 года</t>
  </si>
  <si>
    <t>за 6 месяцев 2014 года</t>
  </si>
  <si>
    <t>за 7 месяцев 2014 года</t>
  </si>
  <si>
    <t>за 8 месяцев 2014 года</t>
  </si>
  <si>
    <t>за 9 месяцев 2014 года</t>
  </si>
  <si>
    <t>за 10 месяцев 2014 года</t>
  </si>
  <si>
    <t>за 11 месяцев 2014 года</t>
  </si>
  <si>
    <t>за 12 месяцев 2014 года</t>
  </si>
  <si>
    <t>за _ отчетный период 201_ года</t>
  </si>
  <si>
    <t>за 1 квартал 2015 года</t>
  </si>
  <si>
    <t>за 2 квартал 2015 года</t>
  </si>
  <si>
    <t>за 3 квартал 2015 года</t>
  </si>
  <si>
    <t>за 4 квартал 2015 года</t>
  </si>
  <si>
    <t>за 4 месяца 2015 года</t>
  </si>
  <si>
    <t>за 5 месяцев 2015 года</t>
  </si>
  <si>
    <t>за 6 месяцев 2015 года</t>
  </si>
  <si>
    <t>за 7 месяцев 2015 года</t>
  </si>
  <si>
    <t>за 8 месяцев 2015 года</t>
  </si>
  <si>
    <t>за 9 месяцев 2015 года</t>
  </si>
  <si>
    <t>за 10 месяцев 2015 года</t>
  </si>
  <si>
    <t>за 11 месяцев 2015 года</t>
  </si>
  <si>
    <t>за 12 месяцев 2015 года</t>
  </si>
  <si>
    <t>за 1 квартал 2016 года</t>
  </si>
  <si>
    <t>за 2 квартал 2016 года</t>
  </si>
  <si>
    <t>за 3 квартал 2016 года</t>
  </si>
  <si>
    <t>за 4 квартал 2016 года</t>
  </si>
  <si>
    <t>за 4 месяца 2016 года</t>
  </si>
  <si>
    <t>за 5 месяцев 2016 года</t>
  </si>
  <si>
    <t>за 6 месяцев 2016 года</t>
  </si>
  <si>
    <t>за 7 месяцев 2016 года</t>
  </si>
  <si>
    <t>за 8 месяцев 2016 года</t>
  </si>
  <si>
    <t>за 9 месяцев 2016 года</t>
  </si>
  <si>
    <t>за 10 месяцев 2016 года</t>
  </si>
  <si>
    <t>за 11 месяцев 2016 года</t>
  </si>
  <si>
    <t>за 12 месяцев 2016 года</t>
  </si>
  <si>
    <t>за 1 квартал 2017 года</t>
  </si>
  <si>
    <t>за 2 квартал 2017 года</t>
  </si>
  <si>
    <t>за 3 квартал 2017 года</t>
  </si>
  <si>
    <t>за 4 квартал 2017 года</t>
  </si>
  <si>
    <t>за 4 месяца 2017 года</t>
  </si>
  <si>
    <t>за 5 месяцев 2017 года</t>
  </si>
  <si>
    <t>за 6 месяцев 2017 года</t>
  </si>
  <si>
    <t>за 7 месяцев 2017 года</t>
  </si>
  <si>
    <t>за 8 месяцев 2017 года</t>
  </si>
  <si>
    <t>за 9 месяцев 2017 года</t>
  </si>
  <si>
    <t>за 10 месяцев 2017 года</t>
  </si>
  <si>
    <t>за 11 месяцев 2017 года</t>
  </si>
  <si>
    <t>за 12 месяцев 2017 года</t>
  </si>
  <si>
    <t>за 1 квартал 2018 года</t>
  </si>
  <si>
    <t>за 2 квартал 2018 года</t>
  </si>
  <si>
    <t>за 3 квартал 2018 года</t>
  </si>
  <si>
    <t>за 4 квартал 2018 года</t>
  </si>
  <si>
    <t>за 4 месяца 2018 года</t>
  </si>
  <si>
    <t>за 5 месяцев 2018 года</t>
  </si>
  <si>
    <t>за 6 месяцев 2018 года</t>
  </si>
  <si>
    <t>за 7 месяцев 2018 года</t>
  </si>
  <si>
    <t>за 8 месяцев 2018 года</t>
  </si>
  <si>
    <t>за 9 месяцев 2018 года</t>
  </si>
  <si>
    <t>за 10 месяцев 2018 года</t>
  </si>
  <si>
    <t>за 11 месяцев 2018 года</t>
  </si>
  <si>
    <t>за 12 месяцев 2018 года</t>
  </si>
  <si>
    <t>за 1 квартал 2019 года</t>
  </si>
  <si>
    <t>за 2 квартал 2019 года</t>
  </si>
  <si>
    <t>за 3 квартал 2019 года</t>
  </si>
  <si>
    <t>за 4 квартал 2019 года</t>
  </si>
  <si>
    <t>за 4 месяца 2019 года</t>
  </si>
  <si>
    <t>за 5 месяцев 2019 года</t>
  </si>
  <si>
    <t>за 6 месяцев 2019 года</t>
  </si>
  <si>
    <t>за 7 месяцев 2019 года</t>
  </si>
  <si>
    <t>за 8 месяцев 2019 года</t>
  </si>
  <si>
    <t>за 9 месяцев 2020 года</t>
  </si>
  <si>
    <t>за 10 месяцев 2019 года</t>
  </si>
  <si>
    <t>за 11 месяцев 2019 года</t>
  </si>
  <si>
    <t>за 12 месяцев 2019 года</t>
  </si>
  <si>
    <t>за 1 квартал 2020 года</t>
  </si>
  <si>
    <t>за 3 квартал 2020 года</t>
  </si>
  <si>
    <t>за 4 квартал 2020 года</t>
  </si>
  <si>
    <t>за 12 месяцев 2020 года</t>
  </si>
  <si>
    <t>за 1 квартал 2021 года</t>
  </si>
  <si>
    <t>за 9 месяцев 2022 года</t>
  </si>
  <si>
    <t>за 12 месяцев 2021 года</t>
  </si>
  <si>
    <t>за 2 квартал 2021 года</t>
  </si>
  <si>
    <t>за 2 квартал 2022 года</t>
  </si>
  <si>
    <t>за 4 квартал 2021 года</t>
  </si>
  <si>
    <t>за 9 месяцев 2021 года</t>
  </si>
  <si>
    <t xml:space="preserve">Основные показатели деятельности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</si>
</sst>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0.0%"/>
    <numFmt numFmtId="167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b/>
      <i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37">
    <xf numFmtId="0" fontId="0" fillId="0" borderId="0" xfId="0"/>
    <xf numFmtId="0" fontId="3" fillId="0" borderId="0" xfId="0" applyNumberFormat="1" applyFont="1" applyFill="1"/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top" wrapText="1" shrinkToFit="1" readingOrder="1"/>
    </xf>
    <xf numFmtId="0" fontId="3" fillId="0" borderId="0" xfId="0" applyFont="1" applyFill="1" applyAlignment="1">
      <alignment horizontal="center" vertical="center"/>
    </xf>
    <xf numFmtId="0" fontId="7" fillId="0" borderId="0" xfId="3" applyFont="1" applyFill="1" applyAlignment="1">
      <alignment horizontal="center" vertical="center"/>
    </xf>
    <xf numFmtId="0" fontId="7" fillId="0" borderId="0" xfId="3" applyFont="1" applyFill="1" applyAlignment="1"/>
    <xf numFmtId="0" fontId="3" fillId="0" borderId="0" xfId="0" applyFont="1" applyFill="1"/>
    <xf numFmtId="0" fontId="5" fillId="2" borderId="0" xfId="0" applyFont="1" applyFill="1" applyBorder="1" applyAlignment="1" applyProtection="1">
      <alignment horizontal="center" vertical="top" wrapText="1" shrinkToFit="1" readingOrder="1"/>
      <protection hidden="1"/>
    </xf>
    <xf numFmtId="164" fontId="5" fillId="2" borderId="0" xfId="0" applyNumberFormat="1" applyFont="1" applyFill="1" applyBorder="1" applyAlignment="1" applyProtection="1">
      <alignment horizontal="center" vertical="top" wrapText="1" shrinkToFit="1" readingOrder="1"/>
      <protection hidden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/>
    </xf>
    <xf numFmtId="165" fontId="3" fillId="0" borderId="0" xfId="2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2" xfId="0" applyNumberFormat="1" applyFont="1" applyFill="1" applyBorder="1" applyAlignment="1">
      <alignment horizontal="center" vertical="center" wrapText="1"/>
    </xf>
    <xf numFmtId="165" fontId="8" fillId="0" borderId="2" xfId="2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49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3" borderId="0" xfId="0" applyFont="1" applyFill="1"/>
    <xf numFmtId="49" fontId="8" fillId="0" borderId="2" xfId="4" applyNumberFormat="1" applyFont="1" applyFill="1" applyBorder="1" applyAlignment="1">
      <alignment horizontal="center" vertical="center"/>
    </xf>
    <xf numFmtId="9" fontId="9" fillId="0" borderId="0" xfId="0" applyNumberFormat="1" applyFont="1" applyFill="1"/>
    <xf numFmtId="49" fontId="3" fillId="0" borderId="3" xfId="4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2" xfId="4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 applyProtection="1">
      <alignment horizontal="center" vertical="center"/>
    </xf>
    <xf numFmtId="0" fontId="4" fillId="0" borderId="0" xfId="0" applyFont="1" applyFill="1"/>
    <xf numFmtId="0" fontId="3" fillId="0" borderId="2" xfId="5" applyNumberFormat="1" applyFont="1" applyFill="1" applyBorder="1" applyAlignment="1">
      <alignment horizontal="left" wrapText="1" indent="3"/>
    </xf>
    <xf numFmtId="0" fontId="3" fillId="0" borderId="2" xfId="4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/>
    </xf>
    <xf numFmtId="0" fontId="8" fillId="0" borderId="2" xfId="5" applyNumberFormat="1" applyFont="1" applyFill="1" applyBorder="1" applyAlignment="1">
      <alignment vertical="center" wrapText="1"/>
    </xf>
    <xf numFmtId="0" fontId="8" fillId="0" borderId="2" xfId="4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 applyProtection="1">
      <alignment horizontal="center" vertical="center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/>
    <xf numFmtId="0" fontId="9" fillId="0" borderId="0" xfId="0" applyFont="1" applyFill="1" applyAlignment="1">
      <alignment horizontal="center" vertical="center"/>
    </xf>
    <xf numFmtId="0" fontId="3" fillId="0" borderId="2" xfId="5" applyNumberFormat="1" applyFont="1" applyFill="1" applyBorder="1" applyAlignment="1">
      <alignment wrapText="1"/>
    </xf>
    <xf numFmtId="164" fontId="5" fillId="0" borderId="2" xfId="0" applyNumberFormat="1" applyFont="1" applyFill="1" applyBorder="1" applyAlignment="1">
      <alignment horizontal="center" vertical="center"/>
    </xf>
    <xf numFmtId="0" fontId="3" fillId="0" borderId="2" xfId="4" applyNumberFormat="1" applyFont="1" applyFill="1" applyBorder="1" applyAlignment="1">
      <alignment vertical="center" wrapText="1"/>
    </xf>
    <xf numFmtId="0" fontId="3" fillId="0" borderId="2" xfId="4" applyNumberFormat="1" applyFont="1" applyFill="1" applyBorder="1" applyAlignment="1">
      <alignment wrapText="1"/>
    </xf>
    <xf numFmtId="49" fontId="5" fillId="0" borderId="3" xfId="4" applyNumberFormat="1" applyFont="1" applyFill="1" applyBorder="1" applyAlignment="1">
      <alignment horizontal="center" vertical="center"/>
    </xf>
    <xf numFmtId="164" fontId="3" fillId="0" borderId="6" xfId="4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/>
    </xf>
    <xf numFmtId="165" fontId="3" fillId="0" borderId="7" xfId="2" applyNumberFormat="1" applyFont="1" applyFill="1" applyBorder="1" applyAlignment="1">
      <alignment horizontal="center" vertical="center"/>
    </xf>
    <xf numFmtId="43" fontId="3" fillId="0" borderId="0" xfId="1" applyFont="1" applyFill="1" applyAlignment="1">
      <alignment horizontal="center" vertical="center"/>
    </xf>
    <xf numFmtId="0" fontId="3" fillId="0" borderId="2" xfId="4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/>
    </xf>
    <xf numFmtId="165" fontId="3" fillId="0" borderId="3" xfId="2" applyNumberFormat="1" applyFont="1" applyFill="1" applyBorder="1" applyAlignment="1">
      <alignment horizontal="center" vertical="center"/>
    </xf>
    <xf numFmtId="43" fontId="3" fillId="0" borderId="0" xfId="1" applyFont="1" applyFill="1"/>
    <xf numFmtId="164" fontId="3" fillId="0" borderId="2" xfId="4" applyNumberFormat="1" applyFont="1" applyFill="1" applyBorder="1" applyAlignment="1">
      <alignment horizontal="left" vertical="center" wrapText="1" indent="3"/>
    </xf>
    <xf numFmtId="164" fontId="3" fillId="0" borderId="2" xfId="4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/>
    <xf numFmtId="0" fontId="9" fillId="0" borderId="0" xfId="0" applyFont="1" applyFill="1" applyAlignment="1">
      <alignment horizontal="left" vertical="center"/>
    </xf>
    <xf numFmtId="0" fontId="3" fillId="0" borderId="2" xfId="0" applyFont="1" applyFill="1" applyBorder="1"/>
    <xf numFmtId="164" fontId="3" fillId="0" borderId="0" xfId="0" applyNumberFormat="1" applyFont="1" applyFill="1"/>
    <xf numFmtId="164" fontId="4" fillId="0" borderId="0" xfId="0" applyNumberFormat="1" applyFont="1" applyFill="1"/>
    <xf numFmtId="165" fontId="4" fillId="0" borderId="2" xfId="2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0" fontId="3" fillId="0" borderId="6" xfId="4" applyFont="1" applyFill="1" applyBorder="1" applyAlignment="1">
      <alignment horizontal="center" vertical="center" wrapText="1"/>
    </xf>
    <xf numFmtId="49" fontId="3" fillId="0" borderId="2" xfId="5" applyNumberFormat="1" applyFont="1" applyFill="1" applyBorder="1" applyAlignment="1">
      <alignment horizontal="center" vertical="center" wrapText="1"/>
    </xf>
    <xf numFmtId="0" fontId="3" fillId="0" borderId="2" xfId="5" applyNumberFormat="1" applyFont="1" applyFill="1" applyBorder="1" applyAlignment="1">
      <alignment horizontal="left" vertical="center" wrapText="1"/>
    </xf>
    <xf numFmtId="49" fontId="8" fillId="0" borderId="5" xfId="4" applyNumberFormat="1" applyFont="1" applyFill="1" applyBorder="1" applyAlignment="1">
      <alignment horizontal="center" vertical="center"/>
    </xf>
    <xf numFmtId="0" fontId="8" fillId="0" borderId="2" xfId="4" applyFont="1" applyFill="1" applyBorder="1" applyAlignment="1">
      <alignment horizontal="center" vertical="center" wrapText="1"/>
    </xf>
    <xf numFmtId="164" fontId="8" fillId="0" borderId="2" xfId="4" applyNumberFormat="1" applyFont="1" applyFill="1" applyBorder="1" applyAlignment="1">
      <alignment horizontal="center" vertical="center"/>
    </xf>
    <xf numFmtId="49" fontId="3" fillId="0" borderId="5" xfId="6" applyNumberFormat="1" applyFont="1" applyFill="1" applyBorder="1" applyAlignment="1">
      <alignment horizontal="center" vertical="center"/>
    </xf>
    <xf numFmtId="164" fontId="3" fillId="2" borderId="2" xfId="4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8" fillId="0" borderId="6" xfId="4" applyNumberFormat="1" applyFont="1" applyFill="1" applyBorder="1" applyAlignment="1">
      <alignment horizontal="center" vertical="center"/>
    </xf>
    <xf numFmtId="164" fontId="8" fillId="0" borderId="2" xfId="4" applyNumberFormat="1" applyFont="1" applyFill="1" applyBorder="1" applyAlignment="1">
      <alignment horizontal="left" vertical="center" wrapText="1"/>
    </xf>
    <xf numFmtId="49" fontId="3" fillId="0" borderId="6" xfId="4" applyNumberFormat="1" applyFont="1" applyFill="1" applyBorder="1" applyAlignment="1">
      <alignment horizontal="center" vertical="center"/>
    </xf>
    <xf numFmtId="164" fontId="3" fillId="0" borderId="2" xfId="4" applyNumberFormat="1" applyFont="1" applyFill="1" applyBorder="1" applyAlignment="1">
      <alignment horizontal="left" vertical="center" wrapText="1" indent="4"/>
    </xf>
    <xf numFmtId="164" fontId="3" fillId="2" borderId="2" xfId="0" applyNumberFormat="1" applyFont="1" applyFill="1" applyBorder="1" applyAlignment="1">
      <alignment horizontal="center" vertical="center"/>
    </xf>
    <xf numFmtId="164" fontId="3" fillId="0" borderId="2" xfId="4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164" fontId="3" fillId="0" borderId="2" xfId="4" applyNumberFormat="1" applyFont="1" applyFill="1" applyBorder="1" applyAlignment="1">
      <alignment horizontal="left" vertical="center" wrapText="1" indent="2"/>
    </xf>
    <xf numFmtId="164" fontId="3" fillId="0" borderId="2" xfId="4" applyNumberFormat="1" applyFont="1" applyFill="1" applyBorder="1" applyAlignment="1">
      <alignment wrapText="1"/>
    </xf>
    <xf numFmtId="0" fontId="3" fillId="0" borderId="2" xfId="4" applyFont="1" applyFill="1" applyBorder="1" applyAlignment="1">
      <alignment vertical="center" wrapText="1"/>
    </xf>
    <xf numFmtId="167" fontId="3" fillId="0" borderId="0" xfId="0" applyNumberFormat="1" applyFont="1" applyFill="1" applyAlignment="1">
      <alignment horizontal="center" vertical="center"/>
    </xf>
    <xf numFmtId="0" fontId="8" fillId="0" borderId="2" xfId="4" applyFont="1" applyFill="1" applyBorder="1" applyAlignment="1">
      <alignment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/>
    <xf numFmtId="164" fontId="8" fillId="0" borderId="2" xfId="4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3" fillId="0" borderId="2" xfId="4" applyFont="1" applyFill="1" applyBorder="1" applyAlignment="1">
      <alignment horizontal="left" vertical="center" wrapText="1" indent="3"/>
    </xf>
    <xf numFmtId="0" fontId="9" fillId="3" borderId="2" xfId="0" applyFont="1" applyFill="1" applyBorder="1"/>
    <xf numFmtId="165" fontId="3" fillId="0" borderId="2" xfId="4" applyNumberFormat="1" applyFont="1" applyFill="1" applyBorder="1" applyAlignment="1">
      <alignment horizontal="center" vertical="center" wrapText="1"/>
    </xf>
    <xf numFmtId="49" fontId="8" fillId="0" borderId="3" xfId="4" applyNumberFormat="1" applyFont="1" applyFill="1" applyBorder="1" applyAlignment="1">
      <alignment horizontal="center" vertical="center"/>
    </xf>
    <xf numFmtId="0" fontId="8" fillId="0" borderId="3" xfId="4" applyFont="1" applyFill="1" applyBorder="1" applyAlignment="1">
      <alignment vertical="center"/>
    </xf>
    <xf numFmtId="0" fontId="8" fillId="0" borderId="4" xfId="4" applyFont="1" applyFill="1" applyBorder="1" applyAlignment="1">
      <alignment horizontal="center" wrapText="1"/>
    </xf>
    <xf numFmtId="164" fontId="9" fillId="0" borderId="4" xfId="4" applyNumberFormat="1" applyFont="1" applyFill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center" vertical="center"/>
    </xf>
    <xf numFmtId="165" fontId="10" fillId="0" borderId="4" xfId="2" applyNumberFormat="1" applyFont="1" applyFill="1" applyBorder="1" applyAlignment="1">
      <alignment horizontal="center" vertical="center"/>
    </xf>
    <xf numFmtId="0" fontId="3" fillId="0" borderId="6" xfId="4" applyFont="1" applyFill="1" applyBorder="1" applyAlignment="1">
      <alignment horizontal="left" vertical="center" wrapText="1" indent="3"/>
    </xf>
    <xf numFmtId="164" fontId="3" fillId="0" borderId="6" xfId="4" applyNumberFormat="1" applyFont="1" applyFill="1" applyBorder="1" applyAlignment="1">
      <alignment horizontal="center" vertical="center"/>
    </xf>
    <xf numFmtId="164" fontId="3" fillId="0" borderId="2" xfId="4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vertical="center"/>
    </xf>
    <xf numFmtId="49" fontId="8" fillId="3" borderId="2" xfId="0" applyNumberFormat="1" applyFont="1" applyFill="1" applyBorder="1" applyAlignment="1">
      <alignment horizontal="left" vertical="top"/>
    </xf>
    <xf numFmtId="165" fontId="10" fillId="0" borderId="2" xfId="2" applyNumberFormat="1" applyFont="1" applyFill="1" applyBorder="1" applyAlignment="1">
      <alignment horizontal="center" vertical="center"/>
    </xf>
    <xf numFmtId="164" fontId="3" fillId="0" borderId="2" xfId="4" applyNumberFormat="1" applyFont="1" applyFill="1" applyBorder="1" applyAlignment="1">
      <alignment vertical="center"/>
    </xf>
    <xf numFmtId="164" fontId="4" fillId="0" borderId="2" xfId="4" applyNumberFormat="1" applyFont="1" applyFill="1" applyBorder="1" applyAlignment="1">
      <alignment vertical="center" wrapText="1"/>
    </xf>
    <xf numFmtId="164" fontId="4" fillId="0" borderId="2" xfId="4" applyNumberFormat="1" applyFont="1" applyFill="1" applyBorder="1" applyAlignment="1">
      <alignment horizontal="center" vertical="center" wrapText="1"/>
    </xf>
    <xf numFmtId="165" fontId="4" fillId="0" borderId="2" xfId="2" applyNumberFormat="1" applyFont="1" applyFill="1" applyBorder="1" applyAlignment="1">
      <alignment horizontal="center" vertical="center" wrapText="1"/>
    </xf>
    <xf numFmtId="165" fontId="8" fillId="0" borderId="2" xfId="2" applyNumberFormat="1" applyFont="1" applyFill="1" applyBorder="1" applyAlignment="1">
      <alignment horizontal="center" vertical="center"/>
    </xf>
    <xf numFmtId="165" fontId="5" fillId="0" borderId="2" xfId="2" applyNumberFormat="1" applyFont="1" applyFill="1" applyBorder="1" applyAlignment="1">
      <alignment horizontal="center" vertical="center"/>
    </xf>
    <xf numFmtId="164" fontId="8" fillId="0" borderId="2" xfId="4" applyNumberFormat="1" applyFont="1" applyFill="1" applyBorder="1" applyAlignment="1">
      <alignment vertical="center" wrapText="1"/>
    </xf>
    <xf numFmtId="164" fontId="5" fillId="0" borderId="2" xfId="4" applyNumberFormat="1" applyFont="1" applyFill="1" applyBorder="1" applyAlignment="1">
      <alignment horizontal="center" vertical="center" wrapText="1"/>
    </xf>
    <xf numFmtId="165" fontId="3" fillId="0" borderId="2" xfId="2" applyNumberFormat="1" applyFont="1" applyFill="1" applyBorder="1" applyAlignment="1">
      <alignment horizontal="center" vertical="center"/>
    </xf>
    <xf numFmtId="164" fontId="5" fillId="0" borderId="2" xfId="4" applyNumberFormat="1" applyFont="1" applyFill="1" applyBorder="1" applyAlignment="1">
      <alignment vertical="center" wrapText="1"/>
    </xf>
    <xf numFmtId="165" fontId="5" fillId="0" borderId="2" xfId="2" applyNumberFormat="1" applyFont="1" applyFill="1" applyBorder="1" applyAlignment="1">
      <alignment horizontal="center" vertical="center" wrapText="1"/>
    </xf>
    <xf numFmtId="164" fontId="3" fillId="0" borderId="2" xfId="4" applyNumberFormat="1" applyFont="1" applyFill="1" applyBorder="1" applyAlignment="1">
      <alignment vertical="center" wrapText="1"/>
    </xf>
    <xf numFmtId="165" fontId="3" fillId="0" borderId="2" xfId="2" applyNumberFormat="1" applyFont="1" applyFill="1" applyBorder="1" applyAlignment="1">
      <alignment horizontal="center" vertical="center" wrapText="1"/>
    </xf>
    <xf numFmtId="164" fontId="3" fillId="0" borderId="2" xfId="4" applyNumberFormat="1" applyFont="1" applyFill="1" applyBorder="1" applyAlignment="1">
      <alignment horizontal="left" vertical="center" wrapText="1" indent="5"/>
    </xf>
    <xf numFmtId="0" fontId="3" fillId="0" borderId="2" xfId="0" applyFont="1" applyFill="1" applyBorder="1" applyAlignment="1">
      <alignment horizontal="left" wrapText="1" indent="2"/>
    </xf>
    <xf numFmtId="0" fontId="3" fillId="0" borderId="2" xfId="0" applyFont="1" applyFill="1" applyBorder="1" applyAlignment="1">
      <alignment horizontal="left" vertical="center" wrapText="1" indent="2"/>
    </xf>
    <xf numFmtId="165" fontId="11" fillId="0" borderId="2" xfId="2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left" vertical="center"/>
    </xf>
  </cellXfs>
  <cellStyles count="7">
    <cellStyle name="Гиперссылка" xfId="3" builtinId="8"/>
    <cellStyle name="Обычный" xfId="0" builtinId="0"/>
    <cellStyle name="Обычный 2 5" xfId="4"/>
    <cellStyle name="Обычный 2 5 2" xfId="6"/>
    <cellStyle name="Обычный 7 2" xfId="5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4"/>
  <sheetViews>
    <sheetView tabSelected="1" zoomScale="60" zoomScaleNormal="60" workbookViewId="0">
      <selection activeCell="J171" sqref="J171"/>
    </sheetView>
  </sheetViews>
  <sheetFormatPr defaultRowHeight="18.75" x14ac:dyDescent="0.3"/>
  <cols>
    <col min="1" max="1" width="9.7109375" style="112" customWidth="1"/>
    <col min="2" max="2" width="56.28515625" style="113" customWidth="1"/>
    <col min="3" max="3" width="18.140625" style="114" customWidth="1"/>
    <col min="4" max="4" width="21.7109375" style="17" customWidth="1"/>
    <col min="5" max="5" width="22.85546875" style="17" customWidth="1"/>
    <col min="6" max="6" width="23.85546875" style="17" customWidth="1"/>
    <col min="7" max="7" width="21.42578125" style="18" customWidth="1"/>
    <col min="8" max="8" width="22.85546875" style="7" customWidth="1"/>
    <col min="9" max="9" width="18.5703125" style="7" customWidth="1"/>
    <col min="10" max="10" width="21.42578125" style="10" customWidth="1"/>
    <col min="11" max="11" width="18.28515625" style="10" customWidth="1"/>
    <col min="12" max="12" width="17.28515625" style="10" customWidth="1"/>
    <col min="13" max="15" width="9.140625" style="10"/>
    <col min="16" max="19" width="26.28515625" style="10" bestFit="1" customWidth="1"/>
    <col min="20" max="20" width="26.28515625" style="10" customWidth="1"/>
    <col min="21" max="256" width="9.140625" style="10"/>
    <col min="257" max="257" width="9.7109375" style="10" customWidth="1"/>
    <col min="258" max="258" width="56.28515625" style="10" customWidth="1"/>
    <col min="259" max="259" width="18.140625" style="10" customWidth="1"/>
    <col min="260" max="260" width="21.7109375" style="10" customWidth="1"/>
    <col min="261" max="261" width="22.85546875" style="10" customWidth="1"/>
    <col min="262" max="262" width="23.85546875" style="10" customWidth="1"/>
    <col min="263" max="263" width="21.42578125" style="10" customWidth="1"/>
    <col min="264" max="264" width="22.85546875" style="10" customWidth="1"/>
    <col min="265" max="265" width="18.5703125" style="10" customWidth="1"/>
    <col min="266" max="266" width="21.42578125" style="10" customWidth="1"/>
    <col min="267" max="267" width="18.28515625" style="10" customWidth="1"/>
    <col min="268" max="268" width="17.28515625" style="10" customWidth="1"/>
    <col min="269" max="271" width="9.140625" style="10"/>
    <col min="272" max="275" width="26.28515625" style="10" bestFit="1" customWidth="1"/>
    <col min="276" max="276" width="26.28515625" style="10" customWidth="1"/>
    <col min="277" max="512" width="9.140625" style="10"/>
    <col min="513" max="513" width="9.7109375" style="10" customWidth="1"/>
    <col min="514" max="514" width="56.28515625" style="10" customWidth="1"/>
    <col min="515" max="515" width="18.140625" style="10" customWidth="1"/>
    <col min="516" max="516" width="21.7109375" style="10" customWidth="1"/>
    <col min="517" max="517" width="22.85546875" style="10" customWidth="1"/>
    <col min="518" max="518" width="23.85546875" style="10" customWidth="1"/>
    <col min="519" max="519" width="21.42578125" style="10" customWidth="1"/>
    <col min="520" max="520" width="22.85546875" style="10" customWidth="1"/>
    <col min="521" max="521" width="18.5703125" style="10" customWidth="1"/>
    <col min="522" max="522" width="21.42578125" style="10" customWidth="1"/>
    <col min="523" max="523" width="18.28515625" style="10" customWidth="1"/>
    <col min="524" max="524" width="17.28515625" style="10" customWidth="1"/>
    <col min="525" max="527" width="9.140625" style="10"/>
    <col min="528" max="531" width="26.28515625" style="10" bestFit="1" customWidth="1"/>
    <col min="532" max="532" width="26.28515625" style="10" customWidth="1"/>
    <col min="533" max="768" width="9.140625" style="10"/>
    <col min="769" max="769" width="9.7109375" style="10" customWidth="1"/>
    <col min="770" max="770" width="56.28515625" style="10" customWidth="1"/>
    <col min="771" max="771" width="18.140625" style="10" customWidth="1"/>
    <col min="772" max="772" width="21.7109375" style="10" customWidth="1"/>
    <col min="773" max="773" width="22.85546875" style="10" customWidth="1"/>
    <col min="774" max="774" width="23.85546875" style="10" customWidth="1"/>
    <col min="775" max="775" width="21.42578125" style="10" customWidth="1"/>
    <col min="776" max="776" width="22.85546875" style="10" customWidth="1"/>
    <col min="777" max="777" width="18.5703125" style="10" customWidth="1"/>
    <col min="778" max="778" width="21.42578125" style="10" customWidth="1"/>
    <col min="779" max="779" width="18.28515625" style="10" customWidth="1"/>
    <col min="780" max="780" width="17.28515625" style="10" customWidth="1"/>
    <col min="781" max="783" width="9.140625" style="10"/>
    <col min="784" max="787" width="26.28515625" style="10" bestFit="1" customWidth="1"/>
    <col min="788" max="788" width="26.28515625" style="10" customWidth="1"/>
    <col min="789" max="1024" width="9.140625" style="10"/>
    <col min="1025" max="1025" width="9.7109375" style="10" customWidth="1"/>
    <col min="1026" max="1026" width="56.28515625" style="10" customWidth="1"/>
    <col min="1027" max="1027" width="18.140625" style="10" customWidth="1"/>
    <col min="1028" max="1028" width="21.7109375" style="10" customWidth="1"/>
    <col min="1029" max="1029" width="22.85546875" style="10" customWidth="1"/>
    <col min="1030" max="1030" width="23.85546875" style="10" customWidth="1"/>
    <col min="1031" max="1031" width="21.42578125" style="10" customWidth="1"/>
    <col min="1032" max="1032" width="22.85546875" style="10" customWidth="1"/>
    <col min="1033" max="1033" width="18.5703125" style="10" customWidth="1"/>
    <col min="1034" max="1034" width="21.42578125" style="10" customWidth="1"/>
    <col min="1035" max="1035" width="18.28515625" style="10" customWidth="1"/>
    <col min="1036" max="1036" width="17.28515625" style="10" customWidth="1"/>
    <col min="1037" max="1039" width="9.140625" style="10"/>
    <col min="1040" max="1043" width="26.28515625" style="10" bestFit="1" customWidth="1"/>
    <col min="1044" max="1044" width="26.28515625" style="10" customWidth="1"/>
    <col min="1045" max="1280" width="9.140625" style="10"/>
    <col min="1281" max="1281" width="9.7109375" style="10" customWidth="1"/>
    <col min="1282" max="1282" width="56.28515625" style="10" customWidth="1"/>
    <col min="1283" max="1283" width="18.140625" style="10" customWidth="1"/>
    <col min="1284" max="1284" width="21.7109375" style="10" customWidth="1"/>
    <col min="1285" max="1285" width="22.85546875" style="10" customWidth="1"/>
    <col min="1286" max="1286" width="23.85546875" style="10" customWidth="1"/>
    <col min="1287" max="1287" width="21.42578125" style="10" customWidth="1"/>
    <col min="1288" max="1288" width="22.85546875" style="10" customWidth="1"/>
    <col min="1289" max="1289" width="18.5703125" style="10" customWidth="1"/>
    <col min="1290" max="1290" width="21.42578125" style="10" customWidth="1"/>
    <col min="1291" max="1291" width="18.28515625" style="10" customWidth="1"/>
    <col min="1292" max="1292" width="17.28515625" style="10" customWidth="1"/>
    <col min="1293" max="1295" width="9.140625" style="10"/>
    <col min="1296" max="1299" width="26.28515625" style="10" bestFit="1" customWidth="1"/>
    <col min="1300" max="1300" width="26.28515625" style="10" customWidth="1"/>
    <col min="1301" max="1536" width="9.140625" style="10"/>
    <col min="1537" max="1537" width="9.7109375" style="10" customWidth="1"/>
    <col min="1538" max="1538" width="56.28515625" style="10" customWidth="1"/>
    <col min="1539" max="1539" width="18.140625" style="10" customWidth="1"/>
    <col min="1540" max="1540" width="21.7109375" style="10" customWidth="1"/>
    <col min="1541" max="1541" width="22.85546875" style="10" customWidth="1"/>
    <col min="1542" max="1542" width="23.85546875" style="10" customWidth="1"/>
    <col min="1543" max="1543" width="21.42578125" style="10" customWidth="1"/>
    <col min="1544" max="1544" width="22.85546875" style="10" customWidth="1"/>
    <col min="1545" max="1545" width="18.5703125" style="10" customWidth="1"/>
    <col min="1546" max="1546" width="21.42578125" style="10" customWidth="1"/>
    <col min="1547" max="1547" width="18.28515625" style="10" customWidth="1"/>
    <col min="1548" max="1548" width="17.28515625" style="10" customWidth="1"/>
    <col min="1549" max="1551" width="9.140625" style="10"/>
    <col min="1552" max="1555" width="26.28515625" style="10" bestFit="1" customWidth="1"/>
    <col min="1556" max="1556" width="26.28515625" style="10" customWidth="1"/>
    <col min="1557" max="1792" width="9.140625" style="10"/>
    <col min="1793" max="1793" width="9.7109375" style="10" customWidth="1"/>
    <col min="1794" max="1794" width="56.28515625" style="10" customWidth="1"/>
    <col min="1795" max="1795" width="18.140625" style="10" customWidth="1"/>
    <col min="1796" max="1796" width="21.7109375" style="10" customWidth="1"/>
    <col min="1797" max="1797" width="22.85546875" style="10" customWidth="1"/>
    <col min="1798" max="1798" width="23.85546875" style="10" customWidth="1"/>
    <col min="1799" max="1799" width="21.42578125" style="10" customWidth="1"/>
    <col min="1800" max="1800" width="22.85546875" style="10" customWidth="1"/>
    <col min="1801" max="1801" width="18.5703125" style="10" customWidth="1"/>
    <col min="1802" max="1802" width="21.42578125" style="10" customWidth="1"/>
    <col min="1803" max="1803" width="18.28515625" style="10" customWidth="1"/>
    <col min="1804" max="1804" width="17.28515625" style="10" customWidth="1"/>
    <col min="1805" max="1807" width="9.140625" style="10"/>
    <col min="1808" max="1811" width="26.28515625" style="10" bestFit="1" customWidth="1"/>
    <col min="1812" max="1812" width="26.28515625" style="10" customWidth="1"/>
    <col min="1813" max="2048" width="9.140625" style="10"/>
    <col min="2049" max="2049" width="9.7109375" style="10" customWidth="1"/>
    <col min="2050" max="2050" width="56.28515625" style="10" customWidth="1"/>
    <col min="2051" max="2051" width="18.140625" style="10" customWidth="1"/>
    <col min="2052" max="2052" width="21.7109375" style="10" customWidth="1"/>
    <col min="2053" max="2053" width="22.85546875" style="10" customWidth="1"/>
    <col min="2054" max="2054" width="23.85546875" style="10" customWidth="1"/>
    <col min="2055" max="2055" width="21.42578125" style="10" customWidth="1"/>
    <col min="2056" max="2056" width="22.85546875" style="10" customWidth="1"/>
    <col min="2057" max="2057" width="18.5703125" style="10" customWidth="1"/>
    <col min="2058" max="2058" width="21.42578125" style="10" customWidth="1"/>
    <col min="2059" max="2059" width="18.28515625" style="10" customWidth="1"/>
    <col min="2060" max="2060" width="17.28515625" style="10" customWidth="1"/>
    <col min="2061" max="2063" width="9.140625" style="10"/>
    <col min="2064" max="2067" width="26.28515625" style="10" bestFit="1" customWidth="1"/>
    <col min="2068" max="2068" width="26.28515625" style="10" customWidth="1"/>
    <col min="2069" max="2304" width="9.140625" style="10"/>
    <col min="2305" max="2305" width="9.7109375" style="10" customWidth="1"/>
    <col min="2306" max="2306" width="56.28515625" style="10" customWidth="1"/>
    <col min="2307" max="2307" width="18.140625" style="10" customWidth="1"/>
    <col min="2308" max="2308" width="21.7109375" style="10" customWidth="1"/>
    <col min="2309" max="2309" width="22.85546875" style="10" customWidth="1"/>
    <col min="2310" max="2310" width="23.85546875" style="10" customWidth="1"/>
    <col min="2311" max="2311" width="21.42578125" style="10" customWidth="1"/>
    <col min="2312" max="2312" width="22.85546875" style="10" customWidth="1"/>
    <col min="2313" max="2313" width="18.5703125" style="10" customWidth="1"/>
    <col min="2314" max="2314" width="21.42578125" style="10" customWidth="1"/>
    <col min="2315" max="2315" width="18.28515625" style="10" customWidth="1"/>
    <col min="2316" max="2316" width="17.28515625" style="10" customWidth="1"/>
    <col min="2317" max="2319" width="9.140625" style="10"/>
    <col min="2320" max="2323" width="26.28515625" style="10" bestFit="1" customWidth="1"/>
    <col min="2324" max="2324" width="26.28515625" style="10" customWidth="1"/>
    <col min="2325" max="2560" width="9.140625" style="10"/>
    <col min="2561" max="2561" width="9.7109375" style="10" customWidth="1"/>
    <col min="2562" max="2562" width="56.28515625" style="10" customWidth="1"/>
    <col min="2563" max="2563" width="18.140625" style="10" customWidth="1"/>
    <col min="2564" max="2564" width="21.7109375" style="10" customWidth="1"/>
    <col min="2565" max="2565" width="22.85546875" style="10" customWidth="1"/>
    <col min="2566" max="2566" width="23.85546875" style="10" customWidth="1"/>
    <col min="2567" max="2567" width="21.42578125" style="10" customWidth="1"/>
    <col min="2568" max="2568" width="22.85546875" style="10" customWidth="1"/>
    <col min="2569" max="2569" width="18.5703125" style="10" customWidth="1"/>
    <col min="2570" max="2570" width="21.42578125" style="10" customWidth="1"/>
    <col min="2571" max="2571" width="18.28515625" style="10" customWidth="1"/>
    <col min="2572" max="2572" width="17.28515625" style="10" customWidth="1"/>
    <col min="2573" max="2575" width="9.140625" style="10"/>
    <col min="2576" max="2579" width="26.28515625" style="10" bestFit="1" customWidth="1"/>
    <col min="2580" max="2580" width="26.28515625" style="10" customWidth="1"/>
    <col min="2581" max="2816" width="9.140625" style="10"/>
    <col min="2817" max="2817" width="9.7109375" style="10" customWidth="1"/>
    <col min="2818" max="2818" width="56.28515625" style="10" customWidth="1"/>
    <col min="2819" max="2819" width="18.140625" style="10" customWidth="1"/>
    <col min="2820" max="2820" width="21.7109375" style="10" customWidth="1"/>
    <col min="2821" max="2821" width="22.85546875" style="10" customWidth="1"/>
    <col min="2822" max="2822" width="23.85546875" style="10" customWidth="1"/>
    <col min="2823" max="2823" width="21.42578125" style="10" customWidth="1"/>
    <col min="2824" max="2824" width="22.85546875" style="10" customWidth="1"/>
    <col min="2825" max="2825" width="18.5703125" style="10" customWidth="1"/>
    <col min="2826" max="2826" width="21.42578125" style="10" customWidth="1"/>
    <col min="2827" max="2827" width="18.28515625" style="10" customWidth="1"/>
    <col min="2828" max="2828" width="17.28515625" style="10" customWidth="1"/>
    <col min="2829" max="2831" width="9.140625" style="10"/>
    <col min="2832" max="2835" width="26.28515625" style="10" bestFit="1" customWidth="1"/>
    <col min="2836" max="2836" width="26.28515625" style="10" customWidth="1"/>
    <col min="2837" max="3072" width="9.140625" style="10"/>
    <col min="3073" max="3073" width="9.7109375" style="10" customWidth="1"/>
    <col min="3074" max="3074" width="56.28515625" style="10" customWidth="1"/>
    <col min="3075" max="3075" width="18.140625" style="10" customWidth="1"/>
    <col min="3076" max="3076" width="21.7109375" style="10" customWidth="1"/>
    <col min="3077" max="3077" width="22.85546875" style="10" customWidth="1"/>
    <col min="3078" max="3078" width="23.85546875" style="10" customWidth="1"/>
    <col min="3079" max="3079" width="21.42578125" style="10" customWidth="1"/>
    <col min="3080" max="3080" width="22.85546875" style="10" customWidth="1"/>
    <col min="3081" max="3081" width="18.5703125" style="10" customWidth="1"/>
    <col min="3082" max="3082" width="21.42578125" style="10" customWidth="1"/>
    <col min="3083" max="3083" width="18.28515625" style="10" customWidth="1"/>
    <col min="3084" max="3084" width="17.28515625" style="10" customWidth="1"/>
    <col min="3085" max="3087" width="9.140625" style="10"/>
    <col min="3088" max="3091" width="26.28515625" style="10" bestFit="1" customWidth="1"/>
    <col min="3092" max="3092" width="26.28515625" style="10" customWidth="1"/>
    <col min="3093" max="3328" width="9.140625" style="10"/>
    <col min="3329" max="3329" width="9.7109375" style="10" customWidth="1"/>
    <col min="3330" max="3330" width="56.28515625" style="10" customWidth="1"/>
    <col min="3331" max="3331" width="18.140625" style="10" customWidth="1"/>
    <col min="3332" max="3332" width="21.7109375" style="10" customWidth="1"/>
    <col min="3333" max="3333" width="22.85546875" style="10" customWidth="1"/>
    <col min="3334" max="3334" width="23.85546875" style="10" customWidth="1"/>
    <col min="3335" max="3335" width="21.42578125" style="10" customWidth="1"/>
    <col min="3336" max="3336" width="22.85546875" style="10" customWidth="1"/>
    <col min="3337" max="3337" width="18.5703125" style="10" customWidth="1"/>
    <col min="3338" max="3338" width="21.42578125" style="10" customWidth="1"/>
    <col min="3339" max="3339" width="18.28515625" style="10" customWidth="1"/>
    <col min="3340" max="3340" width="17.28515625" style="10" customWidth="1"/>
    <col min="3341" max="3343" width="9.140625" style="10"/>
    <col min="3344" max="3347" width="26.28515625" style="10" bestFit="1" customWidth="1"/>
    <col min="3348" max="3348" width="26.28515625" style="10" customWidth="1"/>
    <col min="3349" max="3584" width="9.140625" style="10"/>
    <col min="3585" max="3585" width="9.7109375" style="10" customWidth="1"/>
    <col min="3586" max="3586" width="56.28515625" style="10" customWidth="1"/>
    <col min="3587" max="3587" width="18.140625" style="10" customWidth="1"/>
    <col min="3588" max="3588" width="21.7109375" style="10" customWidth="1"/>
    <col min="3589" max="3589" width="22.85546875" style="10" customWidth="1"/>
    <col min="3590" max="3590" width="23.85546875" style="10" customWidth="1"/>
    <col min="3591" max="3591" width="21.42578125" style="10" customWidth="1"/>
    <col min="3592" max="3592" width="22.85546875" style="10" customWidth="1"/>
    <col min="3593" max="3593" width="18.5703125" style="10" customWidth="1"/>
    <col min="3594" max="3594" width="21.42578125" style="10" customWidth="1"/>
    <col min="3595" max="3595" width="18.28515625" style="10" customWidth="1"/>
    <col min="3596" max="3596" width="17.28515625" style="10" customWidth="1"/>
    <col min="3597" max="3599" width="9.140625" style="10"/>
    <col min="3600" max="3603" width="26.28515625" style="10" bestFit="1" customWidth="1"/>
    <col min="3604" max="3604" width="26.28515625" style="10" customWidth="1"/>
    <col min="3605" max="3840" width="9.140625" style="10"/>
    <col min="3841" max="3841" width="9.7109375" style="10" customWidth="1"/>
    <col min="3842" max="3842" width="56.28515625" style="10" customWidth="1"/>
    <col min="3843" max="3843" width="18.140625" style="10" customWidth="1"/>
    <col min="3844" max="3844" width="21.7109375" style="10" customWidth="1"/>
    <col min="3845" max="3845" width="22.85546875" style="10" customWidth="1"/>
    <col min="3846" max="3846" width="23.85546875" style="10" customWidth="1"/>
    <col min="3847" max="3847" width="21.42578125" style="10" customWidth="1"/>
    <col min="3848" max="3848" width="22.85546875" style="10" customWidth="1"/>
    <col min="3849" max="3849" width="18.5703125" style="10" customWidth="1"/>
    <col min="3850" max="3850" width="21.42578125" style="10" customWidth="1"/>
    <col min="3851" max="3851" width="18.28515625" style="10" customWidth="1"/>
    <col min="3852" max="3852" width="17.28515625" style="10" customWidth="1"/>
    <col min="3853" max="3855" width="9.140625" style="10"/>
    <col min="3856" max="3859" width="26.28515625" style="10" bestFit="1" customWidth="1"/>
    <col min="3860" max="3860" width="26.28515625" style="10" customWidth="1"/>
    <col min="3861" max="4096" width="9.140625" style="10"/>
    <col min="4097" max="4097" width="9.7109375" style="10" customWidth="1"/>
    <col min="4098" max="4098" width="56.28515625" style="10" customWidth="1"/>
    <col min="4099" max="4099" width="18.140625" style="10" customWidth="1"/>
    <col min="4100" max="4100" width="21.7109375" style="10" customWidth="1"/>
    <col min="4101" max="4101" width="22.85546875" style="10" customWidth="1"/>
    <col min="4102" max="4102" width="23.85546875" style="10" customWidth="1"/>
    <col min="4103" max="4103" width="21.42578125" style="10" customWidth="1"/>
    <col min="4104" max="4104" width="22.85546875" style="10" customWidth="1"/>
    <col min="4105" max="4105" width="18.5703125" style="10" customWidth="1"/>
    <col min="4106" max="4106" width="21.42578125" style="10" customWidth="1"/>
    <col min="4107" max="4107" width="18.28515625" style="10" customWidth="1"/>
    <col min="4108" max="4108" width="17.28515625" style="10" customWidth="1"/>
    <col min="4109" max="4111" width="9.140625" style="10"/>
    <col min="4112" max="4115" width="26.28515625" style="10" bestFit="1" customWidth="1"/>
    <col min="4116" max="4116" width="26.28515625" style="10" customWidth="1"/>
    <col min="4117" max="4352" width="9.140625" style="10"/>
    <col min="4353" max="4353" width="9.7109375" style="10" customWidth="1"/>
    <col min="4354" max="4354" width="56.28515625" style="10" customWidth="1"/>
    <col min="4355" max="4355" width="18.140625" style="10" customWidth="1"/>
    <col min="4356" max="4356" width="21.7109375" style="10" customWidth="1"/>
    <col min="4357" max="4357" width="22.85546875" style="10" customWidth="1"/>
    <col min="4358" max="4358" width="23.85546875" style="10" customWidth="1"/>
    <col min="4359" max="4359" width="21.42578125" style="10" customWidth="1"/>
    <col min="4360" max="4360" width="22.85546875" style="10" customWidth="1"/>
    <col min="4361" max="4361" width="18.5703125" style="10" customWidth="1"/>
    <col min="4362" max="4362" width="21.42578125" style="10" customWidth="1"/>
    <col min="4363" max="4363" width="18.28515625" style="10" customWidth="1"/>
    <col min="4364" max="4364" width="17.28515625" style="10" customWidth="1"/>
    <col min="4365" max="4367" width="9.140625" style="10"/>
    <col min="4368" max="4371" width="26.28515625" style="10" bestFit="1" customWidth="1"/>
    <col min="4372" max="4372" width="26.28515625" style="10" customWidth="1"/>
    <col min="4373" max="4608" width="9.140625" style="10"/>
    <col min="4609" max="4609" width="9.7109375" style="10" customWidth="1"/>
    <col min="4610" max="4610" width="56.28515625" style="10" customWidth="1"/>
    <col min="4611" max="4611" width="18.140625" style="10" customWidth="1"/>
    <col min="4612" max="4612" width="21.7109375" style="10" customWidth="1"/>
    <col min="4613" max="4613" width="22.85546875" style="10" customWidth="1"/>
    <col min="4614" max="4614" width="23.85546875" style="10" customWidth="1"/>
    <col min="4615" max="4615" width="21.42578125" style="10" customWidth="1"/>
    <col min="4616" max="4616" width="22.85546875" style="10" customWidth="1"/>
    <col min="4617" max="4617" width="18.5703125" style="10" customWidth="1"/>
    <col min="4618" max="4618" width="21.42578125" style="10" customWidth="1"/>
    <col min="4619" max="4619" width="18.28515625" style="10" customWidth="1"/>
    <col min="4620" max="4620" width="17.28515625" style="10" customWidth="1"/>
    <col min="4621" max="4623" width="9.140625" style="10"/>
    <col min="4624" max="4627" width="26.28515625" style="10" bestFit="1" customWidth="1"/>
    <col min="4628" max="4628" width="26.28515625" style="10" customWidth="1"/>
    <col min="4629" max="4864" width="9.140625" style="10"/>
    <col min="4865" max="4865" width="9.7109375" style="10" customWidth="1"/>
    <col min="4866" max="4866" width="56.28515625" style="10" customWidth="1"/>
    <col min="4867" max="4867" width="18.140625" style="10" customWidth="1"/>
    <col min="4868" max="4868" width="21.7109375" style="10" customWidth="1"/>
    <col min="4869" max="4869" width="22.85546875" style="10" customWidth="1"/>
    <col min="4870" max="4870" width="23.85546875" style="10" customWidth="1"/>
    <col min="4871" max="4871" width="21.42578125" style="10" customWidth="1"/>
    <col min="4872" max="4872" width="22.85546875" style="10" customWidth="1"/>
    <col min="4873" max="4873" width="18.5703125" style="10" customWidth="1"/>
    <col min="4874" max="4874" width="21.42578125" style="10" customWidth="1"/>
    <col min="4875" max="4875" width="18.28515625" style="10" customWidth="1"/>
    <col min="4876" max="4876" width="17.28515625" style="10" customWidth="1"/>
    <col min="4877" max="4879" width="9.140625" style="10"/>
    <col min="4880" max="4883" width="26.28515625" style="10" bestFit="1" customWidth="1"/>
    <col min="4884" max="4884" width="26.28515625" style="10" customWidth="1"/>
    <col min="4885" max="5120" width="9.140625" style="10"/>
    <col min="5121" max="5121" width="9.7109375" style="10" customWidth="1"/>
    <col min="5122" max="5122" width="56.28515625" style="10" customWidth="1"/>
    <col min="5123" max="5123" width="18.140625" style="10" customWidth="1"/>
    <col min="5124" max="5124" width="21.7109375" style="10" customWidth="1"/>
    <col min="5125" max="5125" width="22.85546875" style="10" customWidth="1"/>
    <col min="5126" max="5126" width="23.85546875" style="10" customWidth="1"/>
    <col min="5127" max="5127" width="21.42578125" style="10" customWidth="1"/>
    <col min="5128" max="5128" width="22.85546875" style="10" customWidth="1"/>
    <col min="5129" max="5129" width="18.5703125" style="10" customWidth="1"/>
    <col min="5130" max="5130" width="21.42578125" style="10" customWidth="1"/>
    <col min="5131" max="5131" width="18.28515625" style="10" customWidth="1"/>
    <col min="5132" max="5132" width="17.28515625" style="10" customWidth="1"/>
    <col min="5133" max="5135" width="9.140625" style="10"/>
    <col min="5136" max="5139" width="26.28515625" style="10" bestFit="1" customWidth="1"/>
    <col min="5140" max="5140" width="26.28515625" style="10" customWidth="1"/>
    <col min="5141" max="5376" width="9.140625" style="10"/>
    <col min="5377" max="5377" width="9.7109375" style="10" customWidth="1"/>
    <col min="5378" max="5378" width="56.28515625" style="10" customWidth="1"/>
    <col min="5379" max="5379" width="18.140625" style="10" customWidth="1"/>
    <col min="5380" max="5380" width="21.7109375" style="10" customWidth="1"/>
    <col min="5381" max="5381" width="22.85546875" style="10" customWidth="1"/>
    <col min="5382" max="5382" width="23.85546875" style="10" customWidth="1"/>
    <col min="5383" max="5383" width="21.42578125" style="10" customWidth="1"/>
    <col min="5384" max="5384" width="22.85546875" style="10" customWidth="1"/>
    <col min="5385" max="5385" width="18.5703125" style="10" customWidth="1"/>
    <col min="5386" max="5386" width="21.42578125" style="10" customWidth="1"/>
    <col min="5387" max="5387" width="18.28515625" style="10" customWidth="1"/>
    <col min="5388" max="5388" width="17.28515625" style="10" customWidth="1"/>
    <col min="5389" max="5391" width="9.140625" style="10"/>
    <col min="5392" max="5395" width="26.28515625" style="10" bestFit="1" customWidth="1"/>
    <col min="5396" max="5396" width="26.28515625" style="10" customWidth="1"/>
    <col min="5397" max="5632" width="9.140625" style="10"/>
    <col min="5633" max="5633" width="9.7109375" style="10" customWidth="1"/>
    <col min="5634" max="5634" width="56.28515625" style="10" customWidth="1"/>
    <col min="5635" max="5635" width="18.140625" style="10" customWidth="1"/>
    <col min="5636" max="5636" width="21.7109375" style="10" customWidth="1"/>
    <col min="5637" max="5637" width="22.85546875" style="10" customWidth="1"/>
    <col min="5638" max="5638" width="23.85546875" style="10" customWidth="1"/>
    <col min="5639" max="5639" width="21.42578125" style="10" customWidth="1"/>
    <col min="5640" max="5640" width="22.85546875" style="10" customWidth="1"/>
    <col min="5641" max="5641" width="18.5703125" style="10" customWidth="1"/>
    <col min="5642" max="5642" width="21.42578125" style="10" customWidth="1"/>
    <col min="5643" max="5643" width="18.28515625" style="10" customWidth="1"/>
    <col min="5644" max="5644" width="17.28515625" style="10" customWidth="1"/>
    <col min="5645" max="5647" width="9.140625" style="10"/>
    <col min="5648" max="5651" width="26.28515625" style="10" bestFit="1" customWidth="1"/>
    <col min="5652" max="5652" width="26.28515625" style="10" customWidth="1"/>
    <col min="5653" max="5888" width="9.140625" style="10"/>
    <col min="5889" max="5889" width="9.7109375" style="10" customWidth="1"/>
    <col min="5890" max="5890" width="56.28515625" style="10" customWidth="1"/>
    <col min="5891" max="5891" width="18.140625" style="10" customWidth="1"/>
    <col min="5892" max="5892" width="21.7109375" style="10" customWidth="1"/>
    <col min="5893" max="5893" width="22.85546875" style="10" customWidth="1"/>
    <col min="5894" max="5894" width="23.85546875" style="10" customWidth="1"/>
    <col min="5895" max="5895" width="21.42578125" style="10" customWidth="1"/>
    <col min="5896" max="5896" width="22.85546875" style="10" customWidth="1"/>
    <col min="5897" max="5897" width="18.5703125" style="10" customWidth="1"/>
    <col min="5898" max="5898" width="21.42578125" style="10" customWidth="1"/>
    <col min="5899" max="5899" width="18.28515625" style="10" customWidth="1"/>
    <col min="5900" max="5900" width="17.28515625" style="10" customWidth="1"/>
    <col min="5901" max="5903" width="9.140625" style="10"/>
    <col min="5904" max="5907" width="26.28515625" style="10" bestFit="1" customWidth="1"/>
    <col min="5908" max="5908" width="26.28515625" style="10" customWidth="1"/>
    <col min="5909" max="6144" width="9.140625" style="10"/>
    <col min="6145" max="6145" width="9.7109375" style="10" customWidth="1"/>
    <col min="6146" max="6146" width="56.28515625" style="10" customWidth="1"/>
    <col min="6147" max="6147" width="18.140625" style="10" customWidth="1"/>
    <col min="6148" max="6148" width="21.7109375" style="10" customWidth="1"/>
    <col min="6149" max="6149" width="22.85546875" style="10" customWidth="1"/>
    <col min="6150" max="6150" width="23.85546875" style="10" customWidth="1"/>
    <col min="6151" max="6151" width="21.42578125" style="10" customWidth="1"/>
    <col min="6152" max="6152" width="22.85546875" style="10" customWidth="1"/>
    <col min="6153" max="6153" width="18.5703125" style="10" customWidth="1"/>
    <col min="6154" max="6154" width="21.42578125" style="10" customWidth="1"/>
    <col min="6155" max="6155" width="18.28515625" style="10" customWidth="1"/>
    <col min="6156" max="6156" width="17.28515625" style="10" customWidth="1"/>
    <col min="6157" max="6159" width="9.140625" style="10"/>
    <col min="6160" max="6163" width="26.28515625" style="10" bestFit="1" customWidth="1"/>
    <col min="6164" max="6164" width="26.28515625" style="10" customWidth="1"/>
    <col min="6165" max="6400" width="9.140625" style="10"/>
    <col min="6401" max="6401" width="9.7109375" style="10" customWidth="1"/>
    <col min="6402" max="6402" width="56.28515625" style="10" customWidth="1"/>
    <col min="6403" max="6403" width="18.140625" style="10" customWidth="1"/>
    <col min="6404" max="6404" width="21.7109375" style="10" customWidth="1"/>
    <col min="6405" max="6405" width="22.85546875" style="10" customWidth="1"/>
    <col min="6406" max="6406" width="23.85546875" style="10" customWidth="1"/>
    <col min="6407" max="6407" width="21.42578125" style="10" customWidth="1"/>
    <col min="6408" max="6408" width="22.85546875" style="10" customWidth="1"/>
    <col min="6409" max="6409" width="18.5703125" style="10" customWidth="1"/>
    <col min="6410" max="6410" width="21.42578125" style="10" customWidth="1"/>
    <col min="6411" max="6411" width="18.28515625" style="10" customWidth="1"/>
    <col min="6412" max="6412" width="17.28515625" style="10" customWidth="1"/>
    <col min="6413" max="6415" width="9.140625" style="10"/>
    <col min="6416" max="6419" width="26.28515625" style="10" bestFit="1" customWidth="1"/>
    <col min="6420" max="6420" width="26.28515625" style="10" customWidth="1"/>
    <col min="6421" max="6656" width="9.140625" style="10"/>
    <col min="6657" max="6657" width="9.7109375" style="10" customWidth="1"/>
    <col min="6658" max="6658" width="56.28515625" style="10" customWidth="1"/>
    <col min="6659" max="6659" width="18.140625" style="10" customWidth="1"/>
    <col min="6660" max="6660" width="21.7109375" style="10" customWidth="1"/>
    <col min="6661" max="6661" width="22.85546875" style="10" customWidth="1"/>
    <col min="6662" max="6662" width="23.85546875" style="10" customWidth="1"/>
    <col min="6663" max="6663" width="21.42578125" style="10" customWidth="1"/>
    <col min="6664" max="6664" width="22.85546875" style="10" customWidth="1"/>
    <col min="6665" max="6665" width="18.5703125" style="10" customWidth="1"/>
    <col min="6666" max="6666" width="21.42578125" style="10" customWidth="1"/>
    <col min="6667" max="6667" width="18.28515625" style="10" customWidth="1"/>
    <col min="6668" max="6668" width="17.28515625" style="10" customWidth="1"/>
    <col min="6669" max="6671" width="9.140625" style="10"/>
    <col min="6672" max="6675" width="26.28515625" style="10" bestFit="1" customWidth="1"/>
    <col min="6676" max="6676" width="26.28515625" style="10" customWidth="1"/>
    <col min="6677" max="6912" width="9.140625" style="10"/>
    <col min="6913" max="6913" width="9.7109375" style="10" customWidth="1"/>
    <col min="6914" max="6914" width="56.28515625" style="10" customWidth="1"/>
    <col min="6915" max="6915" width="18.140625" style="10" customWidth="1"/>
    <col min="6916" max="6916" width="21.7109375" style="10" customWidth="1"/>
    <col min="6917" max="6917" width="22.85546875" style="10" customWidth="1"/>
    <col min="6918" max="6918" width="23.85546875" style="10" customWidth="1"/>
    <col min="6919" max="6919" width="21.42578125" style="10" customWidth="1"/>
    <col min="6920" max="6920" width="22.85546875" style="10" customWidth="1"/>
    <col min="6921" max="6921" width="18.5703125" style="10" customWidth="1"/>
    <col min="6922" max="6922" width="21.42578125" style="10" customWidth="1"/>
    <col min="6923" max="6923" width="18.28515625" style="10" customWidth="1"/>
    <col min="6924" max="6924" width="17.28515625" style="10" customWidth="1"/>
    <col min="6925" max="6927" width="9.140625" style="10"/>
    <col min="6928" max="6931" width="26.28515625" style="10" bestFit="1" customWidth="1"/>
    <col min="6932" max="6932" width="26.28515625" style="10" customWidth="1"/>
    <col min="6933" max="7168" width="9.140625" style="10"/>
    <col min="7169" max="7169" width="9.7109375" style="10" customWidth="1"/>
    <col min="7170" max="7170" width="56.28515625" style="10" customWidth="1"/>
    <col min="7171" max="7171" width="18.140625" style="10" customWidth="1"/>
    <col min="7172" max="7172" width="21.7109375" style="10" customWidth="1"/>
    <col min="7173" max="7173" width="22.85546875" style="10" customWidth="1"/>
    <col min="7174" max="7174" width="23.85546875" style="10" customWidth="1"/>
    <col min="7175" max="7175" width="21.42578125" style="10" customWidth="1"/>
    <col min="7176" max="7176" width="22.85546875" style="10" customWidth="1"/>
    <col min="7177" max="7177" width="18.5703125" style="10" customWidth="1"/>
    <col min="7178" max="7178" width="21.42578125" style="10" customWidth="1"/>
    <col min="7179" max="7179" width="18.28515625" style="10" customWidth="1"/>
    <col min="7180" max="7180" width="17.28515625" style="10" customWidth="1"/>
    <col min="7181" max="7183" width="9.140625" style="10"/>
    <col min="7184" max="7187" width="26.28515625" style="10" bestFit="1" customWidth="1"/>
    <col min="7188" max="7188" width="26.28515625" style="10" customWidth="1"/>
    <col min="7189" max="7424" width="9.140625" style="10"/>
    <col min="7425" max="7425" width="9.7109375" style="10" customWidth="1"/>
    <col min="7426" max="7426" width="56.28515625" style="10" customWidth="1"/>
    <col min="7427" max="7427" width="18.140625" style="10" customWidth="1"/>
    <col min="7428" max="7428" width="21.7109375" style="10" customWidth="1"/>
    <col min="7429" max="7429" width="22.85546875" style="10" customWidth="1"/>
    <col min="7430" max="7430" width="23.85546875" style="10" customWidth="1"/>
    <col min="7431" max="7431" width="21.42578125" style="10" customWidth="1"/>
    <col min="7432" max="7432" width="22.85546875" style="10" customWidth="1"/>
    <col min="7433" max="7433" width="18.5703125" style="10" customWidth="1"/>
    <col min="7434" max="7434" width="21.42578125" style="10" customWidth="1"/>
    <col min="7435" max="7435" width="18.28515625" style="10" customWidth="1"/>
    <col min="7436" max="7436" width="17.28515625" style="10" customWidth="1"/>
    <col min="7437" max="7439" width="9.140625" style="10"/>
    <col min="7440" max="7443" width="26.28515625" style="10" bestFit="1" customWidth="1"/>
    <col min="7444" max="7444" width="26.28515625" style="10" customWidth="1"/>
    <col min="7445" max="7680" width="9.140625" style="10"/>
    <col min="7681" max="7681" width="9.7109375" style="10" customWidth="1"/>
    <col min="7682" max="7682" width="56.28515625" style="10" customWidth="1"/>
    <col min="7683" max="7683" width="18.140625" style="10" customWidth="1"/>
    <col min="7684" max="7684" width="21.7109375" style="10" customWidth="1"/>
    <col min="7685" max="7685" width="22.85546875" style="10" customWidth="1"/>
    <col min="7686" max="7686" width="23.85546875" style="10" customWidth="1"/>
    <col min="7687" max="7687" width="21.42578125" style="10" customWidth="1"/>
    <col min="7688" max="7688" width="22.85546875" style="10" customWidth="1"/>
    <col min="7689" max="7689" width="18.5703125" style="10" customWidth="1"/>
    <col min="7690" max="7690" width="21.42578125" style="10" customWidth="1"/>
    <col min="7691" max="7691" width="18.28515625" style="10" customWidth="1"/>
    <col min="7692" max="7692" width="17.28515625" style="10" customWidth="1"/>
    <col min="7693" max="7695" width="9.140625" style="10"/>
    <col min="7696" max="7699" width="26.28515625" style="10" bestFit="1" customWidth="1"/>
    <col min="7700" max="7700" width="26.28515625" style="10" customWidth="1"/>
    <col min="7701" max="7936" width="9.140625" style="10"/>
    <col min="7937" max="7937" width="9.7109375" style="10" customWidth="1"/>
    <col min="7938" max="7938" width="56.28515625" style="10" customWidth="1"/>
    <col min="7939" max="7939" width="18.140625" style="10" customWidth="1"/>
    <col min="7940" max="7940" width="21.7109375" style="10" customWidth="1"/>
    <col min="7941" max="7941" width="22.85546875" style="10" customWidth="1"/>
    <col min="7942" max="7942" width="23.85546875" style="10" customWidth="1"/>
    <col min="7943" max="7943" width="21.42578125" style="10" customWidth="1"/>
    <col min="7944" max="7944" width="22.85546875" style="10" customWidth="1"/>
    <col min="7945" max="7945" width="18.5703125" style="10" customWidth="1"/>
    <col min="7946" max="7946" width="21.42578125" style="10" customWidth="1"/>
    <col min="7947" max="7947" width="18.28515625" style="10" customWidth="1"/>
    <col min="7948" max="7948" width="17.28515625" style="10" customWidth="1"/>
    <col min="7949" max="7951" width="9.140625" style="10"/>
    <col min="7952" max="7955" width="26.28515625" style="10" bestFit="1" customWidth="1"/>
    <col min="7956" max="7956" width="26.28515625" style="10" customWidth="1"/>
    <col min="7957" max="8192" width="9.140625" style="10"/>
    <col min="8193" max="8193" width="9.7109375" style="10" customWidth="1"/>
    <col min="8194" max="8194" width="56.28515625" style="10" customWidth="1"/>
    <col min="8195" max="8195" width="18.140625" style="10" customWidth="1"/>
    <col min="8196" max="8196" width="21.7109375" style="10" customWidth="1"/>
    <col min="8197" max="8197" width="22.85546875" style="10" customWidth="1"/>
    <col min="8198" max="8198" width="23.85546875" style="10" customWidth="1"/>
    <col min="8199" max="8199" width="21.42578125" style="10" customWidth="1"/>
    <col min="8200" max="8200" width="22.85546875" style="10" customWidth="1"/>
    <col min="8201" max="8201" width="18.5703125" style="10" customWidth="1"/>
    <col min="8202" max="8202" width="21.42578125" style="10" customWidth="1"/>
    <col min="8203" max="8203" width="18.28515625" style="10" customWidth="1"/>
    <col min="8204" max="8204" width="17.28515625" style="10" customWidth="1"/>
    <col min="8205" max="8207" width="9.140625" style="10"/>
    <col min="8208" max="8211" width="26.28515625" style="10" bestFit="1" customWidth="1"/>
    <col min="8212" max="8212" width="26.28515625" style="10" customWidth="1"/>
    <col min="8213" max="8448" width="9.140625" style="10"/>
    <col min="8449" max="8449" width="9.7109375" style="10" customWidth="1"/>
    <col min="8450" max="8450" width="56.28515625" style="10" customWidth="1"/>
    <col min="8451" max="8451" width="18.140625" style="10" customWidth="1"/>
    <col min="8452" max="8452" width="21.7109375" style="10" customWidth="1"/>
    <col min="8453" max="8453" width="22.85546875" style="10" customWidth="1"/>
    <col min="8454" max="8454" width="23.85546875" style="10" customWidth="1"/>
    <col min="8455" max="8455" width="21.42578125" style="10" customWidth="1"/>
    <col min="8456" max="8456" width="22.85546875" style="10" customWidth="1"/>
    <col min="8457" max="8457" width="18.5703125" style="10" customWidth="1"/>
    <col min="8458" max="8458" width="21.42578125" style="10" customWidth="1"/>
    <col min="8459" max="8459" width="18.28515625" style="10" customWidth="1"/>
    <col min="8460" max="8460" width="17.28515625" style="10" customWidth="1"/>
    <col min="8461" max="8463" width="9.140625" style="10"/>
    <col min="8464" max="8467" width="26.28515625" style="10" bestFit="1" customWidth="1"/>
    <col min="8468" max="8468" width="26.28515625" style="10" customWidth="1"/>
    <col min="8469" max="8704" width="9.140625" style="10"/>
    <col min="8705" max="8705" width="9.7109375" style="10" customWidth="1"/>
    <col min="8706" max="8706" width="56.28515625" style="10" customWidth="1"/>
    <col min="8707" max="8707" width="18.140625" style="10" customWidth="1"/>
    <col min="8708" max="8708" width="21.7109375" style="10" customWidth="1"/>
    <col min="8709" max="8709" width="22.85546875" style="10" customWidth="1"/>
    <col min="8710" max="8710" width="23.85546875" style="10" customWidth="1"/>
    <col min="8711" max="8711" width="21.42578125" style="10" customWidth="1"/>
    <col min="8712" max="8712" width="22.85546875" style="10" customWidth="1"/>
    <col min="8713" max="8713" width="18.5703125" style="10" customWidth="1"/>
    <col min="8714" max="8714" width="21.42578125" style="10" customWidth="1"/>
    <col min="8715" max="8715" width="18.28515625" style="10" customWidth="1"/>
    <col min="8716" max="8716" width="17.28515625" style="10" customWidth="1"/>
    <col min="8717" max="8719" width="9.140625" style="10"/>
    <col min="8720" max="8723" width="26.28515625" style="10" bestFit="1" customWidth="1"/>
    <col min="8724" max="8724" width="26.28515625" style="10" customWidth="1"/>
    <col min="8725" max="8960" width="9.140625" style="10"/>
    <col min="8961" max="8961" width="9.7109375" style="10" customWidth="1"/>
    <col min="8962" max="8962" width="56.28515625" style="10" customWidth="1"/>
    <col min="8963" max="8963" width="18.140625" style="10" customWidth="1"/>
    <col min="8964" max="8964" width="21.7109375" style="10" customWidth="1"/>
    <col min="8965" max="8965" width="22.85546875" style="10" customWidth="1"/>
    <col min="8966" max="8966" width="23.85546875" style="10" customWidth="1"/>
    <col min="8967" max="8967" width="21.42578125" style="10" customWidth="1"/>
    <col min="8968" max="8968" width="22.85546875" style="10" customWidth="1"/>
    <col min="8969" max="8969" width="18.5703125" style="10" customWidth="1"/>
    <col min="8970" max="8970" width="21.42578125" style="10" customWidth="1"/>
    <col min="8971" max="8971" width="18.28515625" style="10" customWidth="1"/>
    <col min="8972" max="8972" width="17.28515625" style="10" customWidth="1"/>
    <col min="8973" max="8975" width="9.140625" style="10"/>
    <col min="8976" max="8979" width="26.28515625" style="10" bestFit="1" customWidth="1"/>
    <col min="8980" max="8980" width="26.28515625" style="10" customWidth="1"/>
    <col min="8981" max="9216" width="9.140625" style="10"/>
    <col min="9217" max="9217" width="9.7109375" style="10" customWidth="1"/>
    <col min="9218" max="9218" width="56.28515625" style="10" customWidth="1"/>
    <col min="9219" max="9219" width="18.140625" style="10" customWidth="1"/>
    <col min="9220" max="9220" width="21.7109375" style="10" customWidth="1"/>
    <col min="9221" max="9221" width="22.85546875" style="10" customWidth="1"/>
    <col min="9222" max="9222" width="23.85546875" style="10" customWidth="1"/>
    <col min="9223" max="9223" width="21.42578125" style="10" customWidth="1"/>
    <col min="9224" max="9224" width="22.85546875" style="10" customWidth="1"/>
    <col min="9225" max="9225" width="18.5703125" style="10" customWidth="1"/>
    <col min="9226" max="9226" width="21.42578125" style="10" customWidth="1"/>
    <col min="9227" max="9227" width="18.28515625" style="10" customWidth="1"/>
    <col min="9228" max="9228" width="17.28515625" style="10" customWidth="1"/>
    <col min="9229" max="9231" width="9.140625" style="10"/>
    <col min="9232" max="9235" width="26.28515625" style="10" bestFit="1" customWidth="1"/>
    <col min="9236" max="9236" width="26.28515625" style="10" customWidth="1"/>
    <col min="9237" max="9472" width="9.140625" style="10"/>
    <col min="9473" max="9473" width="9.7109375" style="10" customWidth="1"/>
    <col min="9474" max="9474" width="56.28515625" style="10" customWidth="1"/>
    <col min="9475" max="9475" width="18.140625" style="10" customWidth="1"/>
    <col min="9476" max="9476" width="21.7109375" style="10" customWidth="1"/>
    <col min="9477" max="9477" width="22.85546875" style="10" customWidth="1"/>
    <col min="9478" max="9478" width="23.85546875" style="10" customWidth="1"/>
    <col min="9479" max="9479" width="21.42578125" style="10" customWidth="1"/>
    <col min="9480" max="9480" width="22.85546875" style="10" customWidth="1"/>
    <col min="9481" max="9481" width="18.5703125" style="10" customWidth="1"/>
    <col min="9482" max="9482" width="21.42578125" style="10" customWidth="1"/>
    <col min="9483" max="9483" width="18.28515625" style="10" customWidth="1"/>
    <col min="9484" max="9484" width="17.28515625" style="10" customWidth="1"/>
    <col min="9485" max="9487" width="9.140625" style="10"/>
    <col min="9488" max="9491" width="26.28515625" style="10" bestFit="1" customWidth="1"/>
    <col min="9492" max="9492" width="26.28515625" style="10" customWidth="1"/>
    <col min="9493" max="9728" width="9.140625" style="10"/>
    <col min="9729" max="9729" width="9.7109375" style="10" customWidth="1"/>
    <col min="9730" max="9730" width="56.28515625" style="10" customWidth="1"/>
    <col min="9731" max="9731" width="18.140625" style="10" customWidth="1"/>
    <col min="9732" max="9732" width="21.7109375" style="10" customWidth="1"/>
    <col min="9733" max="9733" width="22.85546875" style="10" customWidth="1"/>
    <col min="9734" max="9734" width="23.85546875" style="10" customWidth="1"/>
    <col min="9735" max="9735" width="21.42578125" style="10" customWidth="1"/>
    <col min="9736" max="9736" width="22.85546875" style="10" customWidth="1"/>
    <col min="9737" max="9737" width="18.5703125" style="10" customWidth="1"/>
    <col min="9738" max="9738" width="21.42578125" style="10" customWidth="1"/>
    <col min="9739" max="9739" width="18.28515625" style="10" customWidth="1"/>
    <col min="9740" max="9740" width="17.28515625" style="10" customWidth="1"/>
    <col min="9741" max="9743" width="9.140625" style="10"/>
    <col min="9744" max="9747" width="26.28515625" style="10" bestFit="1" customWidth="1"/>
    <col min="9748" max="9748" width="26.28515625" style="10" customWidth="1"/>
    <col min="9749" max="9984" width="9.140625" style="10"/>
    <col min="9985" max="9985" width="9.7109375" style="10" customWidth="1"/>
    <col min="9986" max="9986" width="56.28515625" style="10" customWidth="1"/>
    <col min="9987" max="9987" width="18.140625" style="10" customWidth="1"/>
    <col min="9988" max="9988" width="21.7109375" style="10" customWidth="1"/>
    <col min="9989" max="9989" width="22.85546875" style="10" customWidth="1"/>
    <col min="9990" max="9990" width="23.85546875" style="10" customWidth="1"/>
    <col min="9991" max="9991" width="21.42578125" style="10" customWidth="1"/>
    <col min="9992" max="9992" width="22.85546875" style="10" customWidth="1"/>
    <col min="9993" max="9993" width="18.5703125" style="10" customWidth="1"/>
    <col min="9994" max="9994" width="21.42578125" style="10" customWidth="1"/>
    <col min="9995" max="9995" width="18.28515625" style="10" customWidth="1"/>
    <col min="9996" max="9996" width="17.28515625" style="10" customWidth="1"/>
    <col min="9997" max="9999" width="9.140625" style="10"/>
    <col min="10000" max="10003" width="26.28515625" style="10" bestFit="1" customWidth="1"/>
    <col min="10004" max="10004" width="26.28515625" style="10" customWidth="1"/>
    <col min="10005" max="10240" width="9.140625" style="10"/>
    <col min="10241" max="10241" width="9.7109375" style="10" customWidth="1"/>
    <col min="10242" max="10242" width="56.28515625" style="10" customWidth="1"/>
    <col min="10243" max="10243" width="18.140625" style="10" customWidth="1"/>
    <col min="10244" max="10244" width="21.7109375" style="10" customWidth="1"/>
    <col min="10245" max="10245" width="22.85546875" style="10" customWidth="1"/>
    <col min="10246" max="10246" width="23.85546875" style="10" customWidth="1"/>
    <col min="10247" max="10247" width="21.42578125" style="10" customWidth="1"/>
    <col min="10248" max="10248" width="22.85546875" style="10" customWidth="1"/>
    <col min="10249" max="10249" width="18.5703125" style="10" customWidth="1"/>
    <col min="10250" max="10250" width="21.42578125" style="10" customWidth="1"/>
    <col min="10251" max="10251" width="18.28515625" style="10" customWidth="1"/>
    <col min="10252" max="10252" width="17.28515625" style="10" customWidth="1"/>
    <col min="10253" max="10255" width="9.140625" style="10"/>
    <col min="10256" max="10259" width="26.28515625" style="10" bestFit="1" customWidth="1"/>
    <col min="10260" max="10260" width="26.28515625" style="10" customWidth="1"/>
    <col min="10261" max="10496" width="9.140625" style="10"/>
    <col min="10497" max="10497" width="9.7109375" style="10" customWidth="1"/>
    <col min="10498" max="10498" width="56.28515625" style="10" customWidth="1"/>
    <col min="10499" max="10499" width="18.140625" style="10" customWidth="1"/>
    <col min="10500" max="10500" width="21.7109375" style="10" customWidth="1"/>
    <col min="10501" max="10501" width="22.85546875" style="10" customWidth="1"/>
    <col min="10502" max="10502" width="23.85546875" style="10" customWidth="1"/>
    <col min="10503" max="10503" width="21.42578125" style="10" customWidth="1"/>
    <col min="10504" max="10504" width="22.85546875" style="10" customWidth="1"/>
    <col min="10505" max="10505" width="18.5703125" style="10" customWidth="1"/>
    <col min="10506" max="10506" width="21.42578125" style="10" customWidth="1"/>
    <col min="10507" max="10507" width="18.28515625" style="10" customWidth="1"/>
    <col min="10508" max="10508" width="17.28515625" style="10" customWidth="1"/>
    <col min="10509" max="10511" width="9.140625" style="10"/>
    <col min="10512" max="10515" width="26.28515625" style="10" bestFit="1" customWidth="1"/>
    <col min="10516" max="10516" width="26.28515625" style="10" customWidth="1"/>
    <col min="10517" max="10752" width="9.140625" style="10"/>
    <col min="10753" max="10753" width="9.7109375" style="10" customWidth="1"/>
    <col min="10754" max="10754" width="56.28515625" style="10" customWidth="1"/>
    <col min="10755" max="10755" width="18.140625" style="10" customWidth="1"/>
    <col min="10756" max="10756" width="21.7109375" style="10" customWidth="1"/>
    <col min="10757" max="10757" width="22.85546875" style="10" customWidth="1"/>
    <col min="10758" max="10758" width="23.85546875" style="10" customWidth="1"/>
    <col min="10759" max="10759" width="21.42578125" style="10" customWidth="1"/>
    <col min="10760" max="10760" width="22.85546875" style="10" customWidth="1"/>
    <col min="10761" max="10761" width="18.5703125" style="10" customWidth="1"/>
    <col min="10762" max="10762" width="21.42578125" style="10" customWidth="1"/>
    <col min="10763" max="10763" width="18.28515625" style="10" customWidth="1"/>
    <col min="10764" max="10764" width="17.28515625" style="10" customWidth="1"/>
    <col min="10765" max="10767" width="9.140625" style="10"/>
    <col min="10768" max="10771" width="26.28515625" style="10" bestFit="1" customWidth="1"/>
    <col min="10772" max="10772" width="26.28515625" style="10" customWidth="1"/>
    <col min="10773" max="11008" width="9.140625" style="10"/>
    <col min="11009" max="11009" width="9.7109375" style="10" customWidth="1"/>
    <col min="11010" max="11010" width="56.28515625" style="10" customWidth="1"/>
    <col min="11011" max="11011" width="18.140625" style="10" customWidth="1"/>
    <col min="11012" max="11012" width="21.7109375" style="10" customWidth="1"/>
    <col min="11013" max="11013" width="22.85546875" style="10" customWidth="1"/>
    <col min="11014" max="11014" width="23.85546875" style="10" customWidth="1"/>
    <col min="11015" max="11015" width="21.42578125" style="10" customWidth="1"/>
    <col min="11016" max="11016" width="22.85546875" style="10" customWidth="1"/>
    <col min="11017" max="11017" width="18.5703125" style="10" customWidth="1"/>
    <col min="11018" max="11018" width="21.42578125" style="10" customWidth="1"/>
    <col min="11019" max="11019" width="18.28515625" style="10" customWidth="1"/>
    <col min="11020" max="11020" width="17.28515625" style="10" customWidth="1"/>
    <col min="11021" max="11023" width="9.140625" style="10"/>
    <col min="11024" max="11027" width="26.28515625" style="10" bestFit="1" customWidth="1"/>
    <col min="11028" max="11028" width="26.28515625" style="10" customWidth="1"/>
    <col min="11029" max="11264" width="9.140625" style="10"/>
    <col min="11265" max="11265" width="9.7109375" style="10" customWidth="1"/>
    <col min="11266" max="11266" width="56.28515625" style="10" customWidth="1"/>
    <col min="11267" max="11267" width="18.140625" style="10" customWidth="1"/>
    <col min="11268" max="11268" width="21.7109375" style="10" customWidth="1"/>
    <col min="11269" max="11269" width="22.85546875" style="10" customWidth="1"/>
    <col min="11270" max="11270" width="23.85546875" style="10" customWidth="1"/>
    <col min="11271" max="11271" width="21.42578125" style="10" customWidth="1"/>
    <col min="11272" max="11272" width="22.85546875" style="10" customWidth="1"/>
    <col min="11273" max="11273" width="18.5703125" style="10" customWidth="1"/>
    <col min="11274" max="11274" width="21.42578125" style="10" customWidth="1"/>
    <col min="11275" max="11275" width="18.28515625" style="10" customWidth="1"/>
    <col min="11276" max="11276" width="17.28515625" style="10" customWidth="1"/>
    <col min="11277" max="11279" width="9.140625" style="10"/>
    <col min="11280" max="11283" width="26.28515625" style="10" bestFit="1" customWidth="1"/>
    <col min="11284" max="11284" width="26.28515625" style="10" customWidth="1"/>
    <col min="11285" max="11520" width="9.140625" style="10"/>
    <col min="11521" max="11521" width="9.7109375" style="10" customWidth="1"/>
    <col min="11522" max="11522" width="56.28515625" style="10" customWidth="1"/>
    <col min="11523" max="11523" width="18.140625" style="10" customWidth="1"/>
    <col min="11524" max="11524" width="21.7109375" style="10" customWidth="1"/>
    <col min="11525" max="11525" width="22.85546875" style="10" customWidth="1"/>
    <col min="11526" max="11526" width="23.85546875" style="10" customWidth="1"/>
    <col min="11527" max="11527" width="21.42578125" style="10" customWidth="1"/>
    <col min="11528" max="11528" width="22.85546875" style="10" customWidth="1"/>
    <col min="11529" max="11529" width="18.5703125" style="10" customWidth="1"/>
    <col min="11530" max="11530" width="21.42578125" style="10" customWidth="1"/>
    <col min="11531" max="11531" width="18.28515625" style="10" customWidth="1"/>
    <col min="11532" max="11532" width="17.28515625" style="10" customWidth="1"/>
    <col min="11533" max="11535" width="9.140625" style="10"/>
    <col min="11536" max="11539" width="26.28515625" style="10" bestFit="1" customWidth="1"/>
    <col min="11540" max="11540" width="26.28515625" style="10" customWidth="1"/>
    <col min="11541" max="11776" width="9.140625" style="10"/>
    <col min="11777" max="11777" width="9.7109375" style="10" customWidth="1"/>
    <col min="11778" max="11778" width="56.28515625" style="10" customWidth="1"/>
    <col min="11779" max="11779" width="18.140625" style="10" customWidth="1"/>
    <col min="11780" max="11780" width="21.7109375" style="10" customWidth="1"/>
    <col min="11781" max="11781" width="22.85546875" style="10" customWidth="1"/>
    <col min="11782" max="11782" width="23.85546875" style="10" customWidth="1"/>
    <col min="11783" max="11783" width="21.42578125" style="10" customWidth="1"/>
    <col min="11784" max="11784" width="22.85546875" style="10" customWidth="1"/>
    <col min="11785" max="11785" width="18.5703125" style="10" customWidth="1"/>
    <col min="11786" max="11786" width="21.42578125" style="10" customWidth="1"/>
    <col min="11787" max="11787" width="18.28515625" style="10" customWidth="1"/>
    <col min="11788" max="11788" width="17.28515625" style="10" customWidth="1"/>
    <col min="11789" max="11791" width="9.140625" style="10"/>
    <col min="11792" max="11795" width="26.28515625" style="10" bestFit="1" customWidth="1"/>
    <col min="11796" max="11796" width="26.28515625" style="10" customWidth="1"/>
    <col min="11797" max="12032" width="9.140625" style="10"/>
    <col min="12033" max="12033" width="9.7109375" style="10" customWidth="1"/>
    <col min="12034" max="12034" width="56.28515625" style="10" customWidth="1"/>
    <col min="12035" max="12035" width="18.140625" style="10" customWidth="1"/>
    <col min="12036" max="12036" width="21.7109375" style="10" customWidth="1"/>
    <col min="12037" max="12037" width="22.85546875" style="10" customWidth="1"/>
    <col min="12038" max="12038" width="23.85546875" style="10" customWidth="1"/>
    <col min="12039" max="12039" width="21.42578125" style="10" customWidth="1"/>
    <col min="12040" max="12040" width="22.85546875" style="10" customWidth="1"/>
    <col min="12041" max="12041" width="18.5703125" style="10" customWidth="1"/>
    <col min="12042" max="12042" width="21.42578125" style="10" customWidth="1"/>
    <col min="12043" max="12043" width="18.28515625" style="10" customWidth="1"/>
    <col min="12044" max="12044" width="17.28515625" style="10" customWidth="1"/>
    <col min="12045" max="12047" width="9.140625" style="10"/>
    <col min="12048" max="12051" width="26.28515625" style="10" bestFit="1" customWidth="1"/>
    <col min="12052" max="12052" width="26.28515625" style="10" customWidth="1"/>
    <col min="12053" max="12288" width="9.140625" style="10"/>
    <col min="12289" max="12289" width="9.7109375" style="10" customWidth="1"/>
    <col min="12290" max="12290" width="56.28515625" style="10" customWidth="1"/>
    <col min="12291" max="12291" width="18.140625" style="10" customWidth="1"/>
    <col min="12292" max="12292" width="21.7109375" style="10" customWidth="1"/>
    <col min="12293" max="12293" width="22.85546875" style="10" customWidth="1"/>
    <col min="12294" max="12294" width="23.85546875" style="10" customWidth="1"/>
    <col min="12295" max="12295" width="21.42578125" style="10" customWidth="1"/>
    <col min="12296" max="12296" width="22.85546875" style="10" customWidth="1"/>
    <col min="12297" max="12297" width="18.5703125" style="10" customWidth="1"/>
    <col min="12298" max="12298" width="21.42578125" style="10" customWidth="1"/>
    <col min="12299" max="12299" width="18.28515625" style="10" customWidth="1"/>
    <col min="12300" max="12300" width="17.28515625" style="10" customWidth="1"/>
    <col min="12301" max="12303" width="9.140625" style="10"/>
    <col min="12304" max="12307" width="26.28515625" style="10" bestFit="1" customWidth="1"/>
    <col min="12308" max="12308" width="26.28515625" style="10" customWidth="1"/>
    <col min="12309" max="12544" width="9.140625" style="10"/>
    <col min="12545" max="12545" width="9.7109375" style="10" customWidth="1"/>
    <col min="12546" max="12546" width="56.28515625" style="10" customWidth="1"/>
    <col min="12547" max="12547" width="18.140625" style="10" customWidth="1"/>
    <col min="12548" max="12548" width="21.7109375" style="10" customWidth="1"/>
    <col min="12549" max="12549" width="22.85546875" style="10" customWidth="1"/>
    <col min="12550" max="12550" width="23.85546875" style="10" customWidth="1"/>
    <col min="12551" max="12551" width="21.42578125" style="10" customWidth="1"/>
    <col min="12552" max="12552" width="22.85546875" style="10" customWidth="1"/>
    <col min="12553" max="12553" width="18.5703125" style="10" customWidth="1"/>
    <col min="12554" max="12554" width="21.42578125" style="10" customWidth="1"/>
    <col min="12555" max="12555" width="18.28515625" style="10" customWidth="1"/>
    <col min="12556" max="12556" width="17.28515625" style="10" customWidth="1"/>
    <col min="12557" max="12559" width="9.140625" style="10"/>
    <col min="12560" max="12563" width="26.28515625" style="10" bestFit="1" customWidth="1"/>
    <col min="12564" max="12564" width="26.28515625" style="10" customWidth="1"/>
    <col min="12565" max="12800" width="9.140625" style="10"/>
    <col min="12801" max="12801" width="9.7109375" style="10" customWidth="1"/>
    <col min="12802" max="12802" width="56.28515625" style="10" customWidth="1"/>
    <col min="12803" max="12803" width="18.140625" style="10" customWidth="1"/>
    <col min="12804" max="12804" width="21.7109375" style="10" customWidth="1"/>
    <col min="12805" max="12805" width="22.85546875" style="10" customWidth="1"/>
    <col min="12806" max="12806" width="23.85546875" style="10" customWidth="1"/>
    <col min="12807" max="12807" width="21.42578125" style="10" customWidth="1"/>
    <col min="12808" max="12808" width="22.85546875" style="10" customWidth="1"/>
    <col min="12809" max="12809" width="18.5703125" style="10" customWidth="1"/>
    <col min="12810" max="12810" width="21.42578125" style="10" customWidth="1"/>
    <col min="12811" max="12811" width="18.28515625" style="10" customWidth="1"/>
    <col min="12812" max="12812" width="17.28515625" style="10" customWidth="1"/>
    <col min="12813" max="12815" width="9.140625" style="10"/>
    <col min="12816" max="12819" width="26.28515625" style="10" bestFit="1" customWidth="1"/>
    <col min="12820" max="12820" width="26.28515625" style="10" customWidth="1"/>
    <col min="12821" max="13056" width="9.140625" style="10"/>
    <col min="13057" max="13057" width="9.7109375" style="10" customWidth="1"/>
    <col min="13058" max="13058" width="56.28515625" style="10" customWidth="1"/>
    <col min="13059" max="13059" width="18.140625" style="10" customWidth="1"/>
    <col min="13060" max="13060" width="21.7109375" style="10" customWidth="1"/>
    <col min="13061" max="13061" width="22.85546875" style="10" customWidth="1"/>
    <col min="13062" max="13062" width="23.85546875" style="10" customWidth="1"/>
    <col min="13063" max="13063" width="21.42578125" style="10" customWidth="1"/>
    <col min="13064" max="13064" width="22.85546875" style="10" customWidth="1"/>
    <col min="13065" max="13065" width="18.5703125" style="10" customWidth="1"/>
    <col min="13066" max="13066" width="21.42578125" style="10" customWidth="1"/>
    <col min="13067" max="13067" width="18.28515625" style="10" customWidth="1"/>
    <col min="13068" max="13068" width="17.28515625" style="10" customWidth="1"/>
    <col min="13069" max="13071" width="9.140625" style="10"/>
    <col min="13072" max="13075" width="26.28515625" style="10" bestFit="1" customWidth="1"/>
    <col min="13076" max="13076" width="26.28515625" style="10" customWidth="1"/>
    <col min="13077" max="13312" width="9.140625" style="10"/>
    <col min="13313" max="13313" width="9.7109375" style="10" customWidth="1"/>
    <col min="13314" max="13314" width="56.28515625" style="10" customWidth="1"/>
    <col min="13315" max="13315" width="18.140625" style="10" customWidth="1"/>
    <col min="13316" max="13316" width="21.7109375" style="10" customWidth="1"/>
    <col min="13317" max="13317" width="22.85546875" style="10" customWidth="1"/>
    <col min="13318" max="13318" width="23.85546875" style="10" customWidth="1"/>
    <col min="13319" max="13319" width="21.42578125" style="10" customWidth="1"/>
    <col min="13320" max="13320" width="22.85546875" style="10" customWidth="1"/>
    <col min="13321" max="13321" width="18.5703125" style="10" customWidth="1"/>
    <col min="13322" max="13322" width="21.42578125" style="10" customWidth="1"/>
    <col min="13323" max="13323" width="18.28515625" style="10" customWidth="1"/>
    <col min="13324" max="13324" width="17.28515625" style="10" customWidth="1"/>
    <col min="13325" max="13327" width="9.140625" style="10"/>
    <col min="13328" max="13331" width="26.28515625" style="10" bestFit="1" customWidth="1"/>
    <col min="13332" max="13332" width="26.28515625" style="10" customWidth="1"/>
    <col min="13333" max="13568" width="9.140625" style="10"/>
    <col min="13569" max="13569" width="9.7109375" style="10" customWidth="1"/>
    <col min="13570" max="13570" width="56.28515625" style="10" customWidth="1"/>
    <col min="13571" max="13571" width="18.140625" style="10" customWidth="1"/>
    <col min="13572" max="13572" width="21.7109375" style="10" customWidth="1"/>
    <col min="13573" max="13573" width="22.85546875" style="10" customWidth="1"/>
    <col min="13574" max="13574" width="23.85546875" style="10" customWidth="1"/>
    <col min="13575" max="13575" width="21.42578125" style="10" customWidth="1"/>
    <col min="13576" max="13576" width="22.85546875" style="10" customWidth="1"/>
    <col min="13577" max="13577" width="18.5703125" style="10" customWidth="1"/>
    <col min="13578" max="13578" width="21.42578125" style="10" customWidth="1"/>
    <col min="13579" max="13579" width="18.28515625" style="10" customWidth="1"/>
    <col min="13580" max="13580" width="17.28515625" style="10" customWidth="1"/>
    <col min="13581" max="13583" width="9.140625" style="10"/>
    <col min="13584" max="13587" width="26.28515625" style="10" bestFit="1" customWidth="1"/>
    <col min="13588" max="13588" width="26.28515625" style="10" customWidth="1"/>
    <col min="13589" max="13824" width="9.140625" style="10"/>
    <col min="13825" max="13825" width="9.7109375" style="10" customWidth="1"/>
    <col min="13826" max="13826" width="56.28515625" style="10" customWidth="1"/>
    <col min="13827" max="13827" width="18.140625" style="10" customWidth="1"/>
    <col min="13828" max="13828" width="21.7109375" style="10" customWidth="1"/>
    <col min="13829" max="13829" width="22.85546875" style="10" customWidth="1"/>
    <col min="13830" max="13830" width="23.85546875" style="10" customWidth="1"/>
    <col min="13831" max="13831" width="21.42578125" style="10" customWidth="1"/>
    <col min="13832" max="13832" width="22.85546875" style="10" customWidth="1"/>
    <col min="13833" max="13833" width="18.5703125" style="10" customWidth="1"/>
    <col min="13834" max="13834" width="21.42578125" style="10" customWidth="1"/>
    <col min="13835" max="13835" width="18.28515625" style="10" customWidth="1"/>
    <col min="13836" max="13836" width="17.28515625" style="10" customWidth="1"/>
    <col min="13837" max="13839" width="9.140625" style="10"/>
    <col min="13840" max="13843" width="26.28515625" style="10" bestFit="1" customWidth="1"/>
    <col min="13844" max="13844" width="26.28515625" style="10" customWidth="1"/>
    <col min="13845" max="14080" width="9.140625" style="10"/>
    <col min="14081" max="14081" width="9.7109375" style="10" customWidth="1"/>
    <col min="14082" max="14082" width="56.28515625" style="10" customWidth="1"/>
    <col min="14083" max="14083" width="18.140625" style="10" customWidth="1"/>
    <col min="14084" max="14084" width="21.7109375" style="10" customWidth="1"/>
    <col min="14085" max="14085" width="22.85546875" style="10" customWidth="1"/>
    <col min="14086" max="14086" width="23.85546875" style="10" customWidth="1"/>
    <col min="14087" max="14087" width="21.42578125" style="10" customWidth="1"/>
    <col min="14088" max="14088" width="22.85546875" style="10" customWidth="1"/>
    <col min="14089" max="14089" width="18.5703125" style="10" customWidth="1"/>
    <col min="14090" max="14090" width="21.42578125" style="10" customWidth="1"/>
    <col min="14091" max="14091" width="18.28515625" style="10" customWidth="1"/>
    <col min="14092" max="14092" width="17.28515625" style="10" customWidth="1"/>
    <col min="14093" max="14095" width="9.140625" style="10"/>
    <col min="14096" max="14099" width="26.28515625" style="10" bestFit="1" customWidth="1"/>
    <col min="14100" max="14100" width="26.28515625" style="10" customWidth="1"/>
    <col min="14101" max="14336" width="9.140625" style="10"/>
    <col min="14337" max="14337" width="9.7109375" style="10" customWidth="1"/>
    <col min="14338" max="14338" width="56.28515625" style="10" customWidth="1"/>
    <col min="14339" max="14339" width="18.140625" style="10" customWidth="1"/>
    <col min="14340" max="14340" width="21.7109375" style="10" customWidth="1"/>
    <col min="14341" max="14341" width="22.85546875" style="10" customWidth="1"/>
    <col min="14342" max="14342" width="23.85546875" style="10" customWidth="1"/>
    <col min="14343" max="14343" width="21.42578125" style="10" customWidth="1"/>
    <col min="14344" max="14344" width="22.85546875" style="10" customWidth="1"/>
    <col min="14345" max="14345" width="18.5703125" style="10" customWidth="1"/>
    <col min="14346" max="14346" width="21.42578125" style="10" customWidth="1"/>
    <col min="14347" max="14347" width="18.28515625" style="10" customWidth="1"/>
    <col min="14348" max="14348" width="17.28515625" style="10" customWidth="1"/>
    <col min="14349" max="14351" width="9.140625" style="10"/>
    <col min="14352" max="14355" width="26.28515625" style="10" bestFit="1" customWidth="1"/>
    <col min="14356" max="14356" width="26.28515625" style="10" customWidth="1"/>
    <col min="14357" max="14592" width="9.140625" style="10"/>
    <col min="14593" max="14593" width="9.7109375" style="10" customWidth="1"/>
    <col min="14594" max="14594" width="56.28515625" style="10" customWidth="1"/>
    <col min="14595" max="14595" width="18.140625" style="10" customWidth="1"/>
    <col min="14596" max="14596" width="21.7109375" style="10" customWidth="1"/>
    <col min="14597" max="14597" width="22.85546875" style="10" customWidth="1"/>
    <col min="14598" max="14598" width="23.85546875" style="10" customWidth="1"/>
    <col min="14599" max="14599" width="21.42578125" style="10" customWidth="1"/>
    <col min="14600" max="14600" width="22.85546875" style="10" customWidth="1"/>
    <col min="14601" max="14601" width="18.5703125" style="10" customWidth="1"/>
    <col min="14602" max="14602" width="21.42578125" style="10" customWidth="1"/>
    <col min="14603" max="14603" width="18.28515625" style="10" customWidth="1"/>
    <col min="14604" max="14604" width="17.28515625" style="10" customWidth="1"/>
    <col min="14605" max="14607" width="9.140625" style="10"/>
    <col min="14608" max="14611" width="26.28515625" style="10" bestFit="1" customWidth="1"/>
    <col min="14612" max="14612" width="26.28515625" style="10" customWidth="1"/>
    <col min="14613" max="14848" width="9.140625" style="10"/>
    <col min="14849" max="14849" width="9.7109375" style="10" customWidth="1"/>
    <col min="14850" max="14850" width="56.28515625" style="10" customWidth="1"/>
    <col min="14851" max="14851" width="18.140625" style="10" customWidth="1"/>
    <col min="14852" max="14852" width="21.7109375" style="10" customWidth="1"/>
    <col min="14853" max="14853" width="22.85546875" style="10" customWidth="1"/>
    <col min="14854" max="14854" width="23.85546875" style="10" customWidth="1"/>
    <col min="14855" max="14855" width="21.42578125" style="10" customWidth="1"/>
    <col min="14856" max="14856" width="22.85546875" style="10" customWidth="1"/>
    <col min="14857" max="14857" width="18.5703125" style="10" customWidth="1"/>
    <col min="14858" max="14858" width="21.42578125" style="10" customWidth="1"/>
    <col min="14859" max="14859" width="18.28515625" style="10" customWidth="1"/>
    <col min="14860" max="14860" width="17.28515625" style="10" customWidth="1"/>
    <col min="14861" max="14863" width="9.140625" style="10"/>
    <col min="14864" max="14867" width="26.28515625" style="10" bestFit="1" customWidth="1"/>
    <col min="14868" max="14868" width="26.28515625" style="10" customWidth="1"/>
    <col min="14869" max="15104" width="9.140625" style="10"/>
    <col min="15105" max="15105" width="9.7109375" style="10" customWidth="1"/>
    <col min="15106" max="15106" width="56.28515625" style="10" customWidth="1"/>
    <col min="15107" max="15107" width="18.140625" style="10" customWidth="1"/>
    <col min="15108" max="15108" width="21.7109375" style="10" customWidth="1"/>
    <col min="15109" max="15109" width="22.85546875" style="10" customWidth="1"/>
    <col min="15110" max="15110" width="23.85546875" style="10" customWidth="1"/>
    <col min="15111" max="15111" width="21.42578125" style="10" customWidth="1"/>
    <col min="15112" max="15112" width="22.85546875" style="10" customWidth="1"/>
    <col min="15113" max="15113" width="18.5703125" style="10" customWidth="1"/>
    <col min="15114" max="15114" width="21.42578125" style="10" customWidth="1"/>
    <col min="15115" max="15115" width="18.28515625" style="10" customWidth="1"/>
    <col min="15116" max="15116" width="17.28515625" style="10" customWidth="1"/>
    <col min="15117" max="15119" width="9.140625" style="10"/>
    <col min="15120" max="15123" width="26.28515625" style="10" bestFit="1" customWidth="1"/>
    <col min="15124" max="15124" width="26.28515625" style="10" customWidth="1"/>
    <col min="15125" max="15360" width="9.140625" style="10"/>
    <col min="15361" max="15361" width="9.7109375" style="10" customWidth="1"/>
    <col min="15362" max="15362" width="56.28515625" style="10" customWidth="1"/>
    <col min="15363" max="15363" width="18.140625" style="10" customWidth="1"/>
    <col min="15364" max="15364" width="21.7109375" style="10" customWidth="1"/>
    <col min="15365" max="15365" width="22.85546875" style="10" customWidth="1"/>
    <col min="15366" max="15366" width="23.85546875" style="10" customWidth="1"/>
    <col min="15367" max="15367" width="21.42578125" style="10" customWidth="1"/>
    <col min="15368" max="15368" width="22.85546875" style="10" customWidth="1"/>
    <col min="15369" max="15369" width="18.5703125" style="10" customWidth="1"/>
    <col min="15370" max="15370" width="21.42578125" style="10" customWidth="1"/>
    <col min="15371" max="15371" width="18.28515625" style="10" customWidth="1"/>
    <col min="15372" max="15372" width="17.28515625" style="10" customWidth="1"/>
    <col min="15373" max="15375" width="9.140625" style="10"/>
    <col min="15376" max="15379" width="26.28515625" style="10" bestFit="1" customWidth="1"/>
    <col min="15380" max="15380" width="26.28515625" style="10" customWidth="1"/>
    <col min="15381" max="15616" width="9.140625" style="10"/>
    <col min="15617" max="15617" width="9.7109375" style="10" customWidth="1"/>
    <col min="15618" max="15618" width="56.28515625" style="10" customWidth="1"/>
    <col min="15619" max="15619" width="18.140625" style="10" customWidth="1"/>
    <col min="15620" max="15620" width="21.7109375" style="10" customWidth="1"/>
    <col min="15621" max="15621" width="22.85546875" style="10" customWidth="1"/>
    <col min="15622" max="15622" width="23.85546875" style="10" customWidth="1"/>
    <col min="15623" max="15623" width="21.42578125" style="10" customWidth="1"/>
    <col min="15624" max="15624" width="22.85546875" style="10" customWidth="1"/>
    <col min="15625" max="15625" width="18.5703125" style="10" customWidth="1"/>
    <col min="15626" max="15626" width="21.42578125" style="10" customWidth="1"/>
    <col min="15627" max="15627" width="18.28515625" style="10" customWidth="1"/>
    <col min="15628" max="15628" width="17.28515625" style="10" customWidth="1"/>
    <col min="15629" max="15631" width="9.140625" style="10"/>
    <col min="15632" max="15635" width="26.28515625" style="10" bestFit="1" customWidth="1"/>
    <col min="15636" max="15636" width="26.28515625" style="10" customWidth="1"/>
    <col min="15637" max="15872" width="9.140625" style="10"/>
    <col min="15873" max="15873" width="9.7109375" style="10" customWidth="1"/>
    <col min="15874" max="15874" width="56.28515625" style="10" customWidth="1"/>
    <col min="15875" max="15875" width="18.140625" style="10" customWidth="1"/>
    <col min="15876" max="15876" width="21.7109375" style="10" customWidth="1"/>
    <col min="15877" max="15877" width="22.85546875" style="10" customWidth="1"/>
    <col min="15878" max="15878" width="23.85546875" style="10" customWidth="1"/>
    <col min="15879" max="15879" width="21.42578125" style="10" customWidth="1"/>
    <col min="15880" max="15880" width="22.85546875" style="10" customWidth="1"/>
    <col min="15881" max="15881" width="18.5703125" style="10" customWidth="1"/>
    <col min="15882" max="15882" width="21.42578125" style="10" customWidth="1"/>
    <col min="15883" max="15883" width="18.28515625" style="10" customWidth="1"/>
    <col min="15884" max="15884" width="17.28515625" style="10" customWidth="1"/>
    <col min="15885" max="15887" width="9.140625" style="10"/>
    <col min="15888" max="15891" width="26.28515625" style="10" bestFit="1" customWidth="1"/>
    <col min="15892" max="15892" width="26.28515625" style="10" customWidth="1"/>
    <col min="15893" max="16128" width="9.140625" style="10"/>
    <col min="16129" max="16129" width="9.7109375" style="10" customWidth="1"/>
    <col min="16130" max="16130" width="56.28515625" style="10" customWidth="1"/>
    <col min="16131" max="16131" width="18.140625" style="10" customWidth="1"/>
    <col min="16132" max="16132" width="21.7109375" style="10" customWidth="1"/>
    <col min="16133" max="16133" width="22.85546875" style="10" customWidth="1"/>
    <col min="16134" max="16134" width="23.85546875" style="10" customWidth="1"/>
    <col min="16135" max="16135" width="21.42578125" style="10" customWidth="1"/>
    <col min="16136" max="16136" width="22.85546875" style="10" customWidth="1"/>
    <col min="16137" max="16137" width="18.5703125" style="10" customWidth="1"/>
    <col min="16138" max="16138" width="21.42578125" style="10" customWidth="1"/>
    <col min="16139" max="16139" width="18.28515625" style="10" customWidth="1"/>
    <col min="16140" max="16140" width="17.28515625" style="10" customWidth="1"/>
    <col min="16141" max="16143" width="9.140625" style="10"/>
    <col min="16144" max="16147" width="26.28515625" style="10" bestFit="1" customWidth="1"/>
    <col min="16148" max="16148" width="26.28515625" style="10" customWidth="1"/>
    <col min="16149" max="16384" width="9.140625" style="10"/>
  </cols>
  <sheetData>
    <row r="1" spans="1:12" s="1" customFormat="1" ht="21" customHeight="1" x14ac:dyDescent="0.3">
      <c r="C1" s="2"/>
      <c r="D1" s="3"/>
      <c r="E1" s="4"/>
      <c r="F1" s="4"/>
      <c r="G1" s="5"/>
      <c r="H1" s="3"/>
      <c r="I1" s="3"/>
    </row>
    <row r="2" spans="1:12" x14ac:dyDescent="0.3">
      <c r="A2" s="6" t="s">
        <v>464</v>
      </c>
      <c r="B2" s="6"/>
      <c r="C2" s="6"/>
      <c r="D2" s="6"/>
      <c r="E2" s="6"/>
      <c r="F2" s="6"/>
      <c r="G2" s="6"/>
      <c r="I2" s="8"/>
      <c r="J2" s="9"/>
      <c r="K2" s="9"/>
      <c r="L2" s="9"/>
    </row>
    <row r="3" spans="1:12" ht="21" customHeight="1" x14ac:dyDescent="0.3">
      <c r="A3" s="11" t="s">
        <v>0</v>
      </c>
      <c r="B3" s="11"/>
      <c r="C3" s="11"/>
      <c r="D3" s="11"/>
      <c r="E3" s="11"/>
      <c r="F3" s="11"/>
      <c r="G3" s="11"/>
    </row>
    <row r="4" spans="1:12" ht="21" customHeight="1" x14ac:dyDescent="0.3">
      <c r="A4" s="12" t="s">
        <v>1</v>
      </c>
      <c r="B4" s="12"/>
      <c r="C4" s="12"/>
      <c r="D4" s="12"/>
      <c r="E4" s="12"/>
      <c r="F4" s="12"/>
      <c r="G4" s="12"/>
    </row>
    <row r="5" spans="1:12" x14ac:dyDescent="0.3">
      <c r="A5" s="13"/>
      <c r="B5" s="14"/>
      <c r="C5" s="15"/>
      <c r="D5" s="16"/>
      <c r="E5" s="16"/>
      <c r="H5" s="19"/>
      <c r="I5" s="19"/>
    </row>
    <row r="6" spans="1:12" s="26" customFormat="1" ht="106.9" customHeight="1" x14ac:dyDescent="0.3">
      <c r="A6" s="20" t="s">
        <v>2</v>
      </c>
      <c r="B6" s="21" t="s">
        <v>3</v>
      </c>
      <c r="C6" s="21" t="s">
        <v>4</v>
      </c>
      <c r="D6" s="22" t="str">
        <f>F398</f>
        <v>за 9 месяцев 2022 года</v>
      </c>
      <c r="E6" s="22" t="str">
        <f>+A4</f>
        <v>за 9 месяцев 2023 года</v>
      </c>
      <c r="F6" s="23" t="s">
        <v>5</v>
      </c>
      <c r="G6" s="24" t="s">
        <v>6</v>
      </c>
      <c r="H6" s="25"/>
      <c r="I6" s="25"/>
    </row>
    <row r="7" spans="1:12" s="26" customFormat="1" ht="20.25" x14ac:dyDescent="0.3">
      <c r="A7" s="27">
        <v>1</v>
      </c>
      <c r="B7" s="28">
        <v>2</v>
      </c>
      <c r="C7" s="29">
        <v>3</v>
      </c>
      <c r="D7" s="30">
        <v>4</v>
      </c>
      <c r="E7" s="30">
        <v>5</v>
      </c>
      <c r="F7" s="31">
        <v>6</v>
      </c>
      <c r="G7" s="27" t="s">
        <v>7</v>
      </c>
      <c r="H7" s="32"/>
      <c r="I7" s="32"/>
    </row>
    <row r="8" spans="1:12" s="26" customFormat="1" ht="20.25" x14ac:dyDescent="0.3">
      <c r="A8" s="33"/>
      <c r="B8" s="117" t="s">
        <v>8</v>
      </c>
      <c r="C8" s="117"/>
      <c r="D8" s="117"/>
      <c r="E8" s="117"/>
      <c r="F8" s="117"/>
      <c r="G8" s="117"/>
      <c r="H8" s="32"/>
      <c r="I8" s="32"/>
    </row>
    <row r="9" spans="1:12" s="26" customFormat="1" ht="81" x14ac:dyDescent="0.3">
      <c r="A9" s="34" t="s">
        <v>9</v>
      </c>
      <c r="B9" s="45" t="s">
        <v>10</v>
      </c>
      <c r="C9" s="46" t="s">
        <v>11</v>
      </c>
      <c r="D9" s="48">
        <f>+D11+D12+D13</f>
        <v>11</v>
      </c>
      <c r="E9" s="48">
        <f>+E11+E12+E13</f>
        <v>9</v>
      </c>
      <c r="F9" s="48">
        <f>+E9-D9</f>
        <v>-2</v>
      </c>
      <c r="G9" s="118">
        <f>+E9/D9-1</f>
        <v>-0.18181818181818177</v>
      </c>
      <c r="H9" s="32"/>
      <c r="I9" s="32"/>
      <c r="J9" s="35"/>
    </row>
    <row r="10" spans="1:12" hidden="1" x14ac:dyDescent="0.3">
      <c r="A10" s="36"/>
      <c r="B10" s="119" t="s">
        <v>12</v>
      </c>
      <c r="C10" s="42"/>
      <c r="D10" s="120"/>
      <c r="E10" s="120"/>
      <c r="F10" s="121"/>
      <c r="G10" s="122"/>
      <c r="H10" s="37"/>
      <c r="I10" s="37"/>
    </row>
    <row r="11" spans="1:12" s="40" customFormat="1" hidden="1" x14ac:dyDescent="0.3">
      <c r="A11" s="38" t="s">
        <v>13</v>
      </c>
      <c r="B11" s="41" t="s">
        <v>14</v>
      </c>
      <c r="C11" s="42" t="s">
        <v>11</v>
      </c>
      <c r="D11" s="39">
        <v>10</v>
      </c>
      <c r="E11" s="39">
        <v>8</v>
      </c>
      <c r="F11" s="43">
        <f>+E11-D11</f>
        <v>-2</v>
      </c>
      <c r="G11" s="72">
        <f>+E11/D11-1</f>
        <v>-0.19999999999999996</v>
      </c>
      <c r="H11" s="7"/>
      <c r="I11" s="7"/>
    </row>
    <row r="12" spans="1:12" s="40" customFormat="1" hidden="1" x14ac:dyDescent="0.3">
      <c r="A12" s="38" t="s">
        <v>15</v>
      </c>
      <c r="B12" s="41" t="s">
        <v>16</v>
      </c>
      <c r="C12" s="42" t="s">
        <v>11</v>
      </c>
      <c r="D12" s="39">
        <v>0</v>
      </c>
      <c r="E12" s="39">
        <v>0</v>
      </c>
      <c r="F12" s="43">
        <f>+E12-D12</f>
        <v>0</v>
      </c>
      <c r="G12" s="72" t="e">
        <f>+E12/D12-1</f>
        <v>#DIV/0!</v>
      </c>
      <c r="H12" s="37"/>
      <c r="I12" s="37"/>
    </row>
    <row r="13" spans="1:12" s="40" customFormat="1" hidden="1" x14ac:dyDescent="0.3">
      <c r="A13" s="38" t="s">
        <v>17</v>
      </c>
      <c r="B13" s="41" t="s">
        <v>18</v>
      </c>
      <c r="C13" s="42" t="s">
        <v>11</v>
      </c>
      <c r="D13" s="39">
        <v>1</v>
      </c>
      <c r="E13" s="39">
        <v>1</v>
      </c>
      <c r="F13" s="43">
        <f>+E13-D13</f>
        <v>0</v>
      </c>
      <c r="G13" s="72">
        <f>+E13/D13-1</f>
        <v>0</v>
      </c>
      <c r="H13" s="37"/>
      <c r="I13" s="37"/>
    </row>
    <row r="14" spans="1:12" hidden="1" x14ac:dyDescent="0.3">
      <c r="A14" s="36"/>
      <c r="B14" s="119" t="s">
        <v>19</v>
      </c>
      <c r="C14" s="42"/>
      <c r="D14" s="120"/>
      <c r="E14" s="120"/>
      <c r="F14" s="121"/>
      <c r="G14" s="122"/>
    </row>
    <row r="15" spans="1:12" s="40" customFormat="1" hidden="1" x14ac:dyDescent="0.3">
      <c r="A15" s="44" t="s">
        <v>20</v>
      </c>
      <c r="B15" s="41" t="s">
        <v>21</v>
      </c>
      <c r="C15" s="42" t="s">
        <v>11</v>
      </c>
      <c r="D15" s="39">
        <v>1</v>
      </c>
      <c r="E15" s="39">
        <v>2</v>
      </c>
      <c r="F15" s="43">
        <f>+E15-D15</f>
        <v>1</v>
      </c>
      <c r="G15" s="72">
        <f>+E15/D15-1</f>
        <v>1</v>
      </c>
      <c r="H15" s="37"/>
      <c r="I15" s="37"/>
    </row>
    <row r="16" spans="1:12" s="40" customFormat="1" hidden="1" x14ac:dyDescent="0.3">
      <c r="A16" s="44" t="s">
        <v>22</v>
      </c>
      <c r="B16" s="41" t="s">
        <v>23</v>
      </c>
      <c r="C16" s="42" t="s">
        <v>11</v>
      </c>
      <c r="D16" s="39">
        <v>0</v>
      </c>
      <c r="E16" s="39">
        <v>0</v>
      </c>
      <c r="F16" s="43">
        <f>+E16-D16</f>
        <v>0</v>
      </c>
      <c r="G16" s="72" t="e">
        <f>+E16/D16-1</f>
        <v>#DIV/0!</v>
      </c>
      <c r="H16" s="37"/>
      <c r="I16" s="37"/>
    </row>
    <row r="17" spans="1:9" s="50" customFormat="1" ht="81" hidden="1" x14ac:dyDescent="0.3">
      <c r="A17" s="34" t="s">
        <v>24</v>
      </c>
      <c r="B17" s="45" t="s">
        <v>25</v>
      </c>
      <c r="C17" s="46" t="s">
        <v>11</v>
      </c>
      <c r="D17" s="47">
        <v>2</v>
      </c>
      <c r="E17" s="47">
        <v>1</v>
      </c>
      <c r="F17" s="48">
        <f>+E17-D17</f>
        <v>-1</v>
      </c>
      <c r="G17" s="123">
        <f>+E17/D17-1</f>
        <v>-0.5</v>
      </c>
      <c r="H17" s="49"/>
      <c r="I17" s="49"/>
    </row>
    <row r="18" spans="1:9" s="26" customFormat="1" ht="101.25" x14ac:dyDescent="0.3">
      <c r="A18" s="34" t="s">
        <v>26</v>
      </c>
      <c r="B18" s="45" t="s">
        <v>27</v>
      </c>
      <c r="C18" s="46" t="s">
        <v>11</v>
      </c>
      <c r="D18" s="48">
        <f>+D19+D22+D25</f>
        <v>32</v>
      </c>
      <c r="E18" s="48">
        <f>+E19+E22+E25</f>
        <v>38</v>
      </c>
      <c r="F18" s="48">
        <f>+E18-D18</f>
        <v>6</v>
      </c>
      <c r="G18" s="123">
        <f>+E18/D18-1</f>
        <v>0.1875</v>
      </c>
      <c r="H18" s="51"/>
      <c r="I18" s="51"/>
    </row>
    <row r="19" spans="1:9" ht="16.149999999999999" hidden="1" customHeight="1" x14ac:dyDescent="0.3">
      <c r="A19" s="38" t="s">
        <v>28</v>
      </c>
      <c r="B19" s="52" t="s">
        <v>29</v>
      </c>
      <c r="C19" s="42" t="s">
        <v>11</v>
      </c>
      <c r="D19" s="53">
        <f>+D20+D21</f>
        <v>25</v>
      </c>
      <c r="E19" s="53">
        <f>+E20+E21</f>
        <v>16</v>
      </c>
      <c r="F19" s="53">
        <f t="shared" ref="F19:F34" si="0">+E19-D19</f>
        <v>-9</v>
      </c>
      <c r="G19" s="124">
        <f t="shared" ref="G19:G34" si="1">+E19/D19-1</f>
        <v>-0.36</v>
      </c>
    </row>
    <row r="20" spans="1:9" s="40" customFormat="1" hidden="1" x14ac:dyDescent="0.3">
      <c r="A20" s="38" t="s">
        <v>30</v>
      </c>
      <c r="B20" s="52" t="s">
        <v>31</v>
      </c>
      <c r="C20" s="42" t="s">
        <v>11</v>
      </c>
      <c r="D20" s="39">
        <v>7</v>
      </c>
      <c r="E20" s="39">
        <v>2</v>
      </c>
      <c r="F20" s="43">
        <f t="shared" si="0"/>
        <v>-5</v>
      </c>
      <c r="G20" s="72">
        <f t="shared" si="1"/>
        <v>-0.7142857142857143</v>
      </c>
      <c r="H20" s="7"/>
      <c r="I20" s="7"/>
    </row>
    <row r="21" spans="1:9" s="40" customFormat="1" hidden="1" x14ac:dyDescent="0.3">
      <c r="A21" s="38" t="s">
        <v>32</v>
      </c>
      <c r="B21" s="52" t="s">
        <v>33</v>
      </c>
      <c r="C21" s="42" t="s">
        <v>11</v>
      </c>
      <c r="D21" s="39">
        <v>18</v>
      </c>
      <c r="E21" s="39">
        <v>14</v>
      </c>
      <c r="F21" s="43">
        <f t="shared" si="0"/>
        <v>-4</v>
      </c>
      <c r="G21" s="72">
        <f t="shared" si="1"/>
        <v>-0.22222222222222221</v>
      </c>
      <c r="H21" s="7"/>
      <c r="I21" s="7"/>
    </row>
    <row r="22" spans="1:9" ht="34.9" hidden="1" customHeight="1" x14ac:dyDescent="0.3">
      <c r="A22" s="38" t="s">
        <v>34</v>
      </c>
      <c r="B22" s="54" t="s">
        <v>35</v>
      </c>
      <c r="C22" s="42" t="s">
        <v>11</v>
      </c>
      <c r="D22" s="53">
        <f>+D23+D24</f>
        <v>7</v>
      </c>
      <c r="E22" s="53">
        <f>+E23+E24</f>
        <v>10</v>
      </c>
      <c r="F22" s="53">
        <f t="shared" si="0"/>
        <v>3</v>
      </c>
      <c r="G22" s="124">
        <f t="shared" si="1"/>
        <v>0.4285714285714286</v>
      </c>
    </row>
    <row r="23" spans="1:9" s="40" customFormat="1" hidden="1" x14ac:dyDescent="0.3">
      <c r="A23" s="38" t="s">
        <v>36</v>
      </c>
      <c r="B23" s="52" t="s">
        <v>31</v>
      </c>
      <c r="C23" s="42" t="s">
        <v>11</v>
      </c>
      <c r="D23" s="39">
        <v>1</v>
      </c>
      <c r="E23" s="39">
        <v>0</v>
      </c>
      <c r="F23" s="43">
        <f t="shared" si="0"/>
        <v>-1</v>
      </c>
      <c r="G23" s="72">
        <f t="shared" si="1"/>
        <v>-1</v>
      </c>
      <c r="H23" s="7"/>
      <c r="I23" s="7"/>
    </row>
    <row r="24" spans="1:9" s="40" customFormat="1" hidden="1" x14ac:dyDescent="0.3">
      <c r="A24" s="38" t="s">
        <v>37</v>
      </c>
      <c r="B24" s="52" t="s">
        <v>33</v>
      </c>
      <c r="C24" s="42" t="s">
        <v>11</v>
      </c>
      <c r="D24" s="39">
        <v>6</v>
      </c>
      <c r="E24" s="39">
        <v>10</v>
      </c>
      <c r="F24" s="43">
        <f t="shared" si="0"/>
        <v>4</v>
      </c>
      <c r="G24" s="72">
        <f t="shared" si="1"/>
        <v>0.66666666666666674</v>
      </c>
      <c r="H24" s="7"/>
      <c r="I24" s="7"/>
    </row>
    <row r="25" spans="1:9" ht="37.5" hidden="1" x14ac:dyDescent="0.3">
      <c r="A25" s="38" t="s">
        <v>38</v>
      </c>
      <c r="B25" s="55" t="s">
        <v>39</v>
      </c>
      <c r="C25" s="42" t="s">
        <v>11</v>
      </c>
      <c r="D25" s="53">
        <f>+D26+D27</f>
        <v>0</v>
      </c>
      <c r="E25" s="53">
        <f>+E26+E27</f>
        <v>12</v>
      </c>
      <c r="F25" s="53">
        <f t="shared" si="0"/>
        <v>12</v>
      </c>
      <c r="G25" s="124" t="e">
        <f t="shared" si="1"/>
        <v>#DIV/0!</v>
      </c>
    </row>
    <row r="26" spans="1:9" s="40" customFormat="1" hidden="1" x14ac:dyDescent="0.3">
      <c r="A26" s="38" t="s">
        <v>40</v>
      </c>
      <c r="B26" s="52" t="s">
        <v>31</v>
      </c>
      <c r="C26" s="42" t="s">
        <v>11</v>
      </c>
      <c r="D26" s="39">
        <v>0</v>
      </c>
      <c r="E26" s="39">
        <v>0</v>
      </c>
      <c r="F26" s="43">
        <f t="shared" si="0"/>
        <v>0</v>
      </c>
      <c r="G26" s="72" t="e">
        <f t="shared" si="1"/>
        <v>#DIV/0!</v>
      </c>
      <c r="H26" s="7"/>
      <c r="I26" s="7"/>
    </row>
    <row r="27" spans="1:9" s="40" customFormat="1" hidden="1" x14ac:dyDescent="0.3">
      <c r="A27" s="38" t="s">
        <v>41</v>
      </c>
      <c r="B27" s="52" t="s">
        <v>33</v>
      </c>
      <c r="C27" s="42" t="s">
        <v>11</v>
      </c>
      <c r="D27" s="39">
        <v>0</v>
      </c>
      <c r="E27" s="39">
        <v>12</v>
      </c>
      <c r="F27" s="43">
        <f t="shared" si="0"/>
        <v>12</v>
      </c>
      <c r="G27" s="72" t="e">
        <f t="shared" si="1"/>
        <v>#DIV/0!</v>
      </c>
      <c r="H27" s="7"/>
      <c r="I27" s="7"/>
    </row>
    <row r="28" spans="1:9" ht="37.5" hidden="1" x14ac:dyDescent="0.3">
      <c r="A28" s="38" t="s">
        <v>42</v>
      </c>
      <c r="B28" s="52" t="s">
        <v>43</v>
      </c>
      <c r="C28" s="42" t="s">
        <v>11</v>
      </c>
      <c r="D28" s="53">
        <f>+D29+D30</f>
        <v>6</v>
      </c>
      <c r="E28" s="53">
        <f>+E29+E30</f>
        <v>20</v>
      </c>
      <c r="F28" s="53">
        <f t="shared" si="0"/>
        <v>14</v>
      </c>
      <c r="G28" s="124">
        <f t="shared" si="1"/>
        <v>2.3333333333333335</v>
      </c>
    </row>
    <row r="29" spans="1:9" s="40" customFormat="1" hidden="1" x14ac:dyDescent="0.3">
      <c r="A29" s="38" t="s">
        <v>44</v>
      </c>
      <c r="B29" s="52" t="s">
        <v>31</v>
      </c>
      <c r="C29" s="42" t="s">
        <v>11</v>
      </c>
      <c r="D29" s="39">
        <v>3</v>
      </c>
      <c r="E29" s="39">
        <v>1</v>
      </c>
      <c r="F29" s="43">
        <f t="shared" si="0"/>
        <v>-2</v>
      </c>
      <c r="G29" s="72">
        <f t="shared" si="1"/>
        <v>-0.66666666666666674</v>
      </c>
      <c r="H29" s="7"/>
      <c r="I29" s="7"/>
    </row>
    <row r="30" spans="1:9" s="40" customFormat="1" hidden="1" x14ac:dyDescent="0.3">
      <c r="A30" s="38" t="s">
        <v>45</v>
      </c>
      <c r="B30" s="52" t="s">
        <v>33</v>
      </c>
      <c r="C30" s="42" t="s">
        <v>11</v>
      </c>
      <c r="D30" s="39">
        <v>3</v>
      </c>
      <c r="E30" s="39">
        <v>19</v>
      </c>
      <c r="F30" s="43">
        <f t="shared" si="0"/>
        <v>16</v>
      </c>
      <c r="G30" s="72">
        <f t="shared" si="1"/>
        <v>5.333333333333333</v>
      </c>
      <c r="H30" s="7"/>
      <c r="I30" s="7"/>
    </row>
    <row r="31" spans="1:9" s="26" customFormat="1" ht="78.75" customHeight="1" x14ac:dyDescent="0.3">
      <c r="A31" s="34" t="s">
        <v>46</v>
      </c>
      <c r="B31" s="125" t="s">
        <v>47</v>
      </c>
      <c r="C31" s="98" t="s">
        <v>48</v>
      </c>
      <c r="D31" s="48">
        <f>+D33+D34</f>
        <v>103589526.5</v>
      </c>
      <c r="E31" s="48">
        <f>+E33+E34</f>
        <v>96219821.399999991</v>
      </c>
      <c r="F31" s="48">
        <f t="shared" si="0"/>
        <v>-7369705.1000000089</v>
      </c>
      <c r="G31" s="123">
        <f t="shared" si="1"/>
        <v>-7.1143341889877365E-2</v>
      </c>
      <c r="H31" s="51"/>
      <c r="I31" s="51"/>
    </row>
    <row r="32" spans="1:9" hidden="1" x14ac:dyDescent="0.3">
      <c r="A32" s="56"/>
      <c r="B32" s="119" t="s">
        <v>49</v>
      </c>
      <c r="C32" s="126"/>
      <c r="D32" s="53"/>
      <c r="E32" s="53"/>
      <c r="F32" s="53"/>
      <c r="G32" s="124"/>
    </row>
    <row r="33" spans="1:10" hidden="1" x14ac:dyDescent="0.3">
      <c r="A33" s="38" t="s">
        <v>50</v>
      </c>
      <c r="B33" s="65" t="s">
        <v>51</v>
      </c>
      <c r="C33" s="66" t="s">
        <v>48</v>
      </c>
      <c r="D33" s="39">
        <v>103589526.5</v>
      </c>
      <c r="E33" s="39">
        <f>64741049.6+11075604.5</f>
        <v>75816654.099999994</v>
      </c>
      <c r="F33" s="62">
        <f t="shared" si="0"/>
        <v>-27772872.400000006</v>
      </c>
      <c r="G33" s="127">
        <f t="shared" si="1"/>
        <v>-0.26810502314633133</v>
      </c>
      <c r="H33" s="60"/>
    </row>
    <row r="34" spans="1:10" ht="61.9" hidden="1" customHeight="1" x14ac:dyDescent="0.3">
      <c r="A34" s="38" t="s">
        <v>52</v>
      </c>
      <c r="B34" s="65" t="s">
        <v>53</v>
      </c>
      <c r="C34" s="61" t="s">
        <v>48</v>
      </c>
      <c r="D34" s="39">
        <v>0</v>
      </c>
      <c r="E34" s="39">
        <f>17767218+2635949.3</f>
        <v>20403167.300000001</v>
      </c>
      <c r="F34" s="62">
        <f t="shared" si="0"/>
        <v>20403167.300000001</v>
      </c>
      <c r="G34" s="127" t="e">
        <f t="shared" si="1"/>
        <v>#DIV/0!</v>
      </c>
      <c r="J34" s="64"/>
    </row>
    <row r="35" spans="1:10" hidden="1" x14ac:dyDescent="0.3">
      <c r="A35" s="36"/>
      <c r="B35" s="119" t="s">
        <v>54</v>
      </c>
      <c r="C35" s="126"/>
      <c r="D35" s="128"/>
      <c r="E35" s="128"/>
      <c r="F35" s="126"/>
      <c r="G35" s="129"/>
    </row>
    <row r="36" spans="1:10" s="40" customFormat="1" ht="24" customHeight="1" x14ac:dyDescent="0.3">
      <c r="A36" s="38" t="s">
        <v>55</v>
      </c>
      <c r="B36" s="65" t="s">
        <v>56</v>
      </c>
      <c r="C36" s="66" t="s">
        <v>48</v>
      </c>
      <c r="D36" s="39">
        <v>47485573.600000001</v>
      </c>
      <c r="E36" s="39">
        <f>29081962.3+12750860.6</f>
        <v>41832822.899999999</v>
      </c>
      <c r="F36" s="43">
        <f>+E36-D36</f>
        <v>-5652750.700000003</v>
      </c>
      <c r="G36" s="72">
        <f>+E36/D36-1</f>
        <v>-0.11904143240674681</v>
      </c>
      <c r="H36" s="10"/>
      <c r="I36" s="10"/>
    </row>
    <row r="37" spans="1:10" s="40" customFormat="1" ht="25.9" customHeight="1" x14ac:dyDescent="0.3">
      <c r="A37" s="38" t="s">
        <v>57</v>
      </c>
      <c r="B37" s="65" t="s">
        <v>58</v>
      </c>
      <c r="C37" s="66" t="s">
        <v>48</v>
      </c>
      <c r="D37" s="39">
        <v>56103952.899999999</v>
      </c>
      <c r="E37" s="39">
        <f>53426305.3+960693.2</f>
        <v>54386998.5</v>
      </c>
      <c r="F37" s="43">
        <f>+E37-D37</f>
        <v>-1716954.3999999985</v>
      </c>
      <c r="G37" s="72">
        <f>+E37/D37-1</f>
        <v>-3.0603091426736118E-2</v>
      </c>
      <c r="H37" s="7"/>
      <c r="I37" s="7"/>
    </row>
    <row r="38" spans="1:10" s="40" customFormat="1" x14ac:dyDescent="0.3">
      <c r="A38" s="38" t="s">
        <v>59</v>
      </c>
      <c r="B38" s="65" t="s">
        <v>60</v>
      </c>
      <c r="C38" s="66" t="s">
        <v>48</v>
      </c>
      <c r="D38" s="39">
        <v>0</v>
      </c>
      <c r="E38" s="39">
        <v>0</v>
      </c>
      <c r="F38" s="43">
        <f>+E38-D38</f>
        <v>0</v>
      </c>
      <c r="G38" s="72" t="e">
        <f>+E38/D38-1</f>
        <v>#DIV/0!</v>
      </c>
      <c r="H38" s="7"/>
      <c r="I38" s="7"/>
    </row>
    <row r="39" spans="1:10" hidden="1" x14ac:dyDescent="0.3">
      <c r="A39" s="36"/>
      <c r="B39" s="119" t="s">
        <v>12</v>
      </c>
      <c r="C39" s="66"/>
      <c r="D39" s="130"/>
      <c r="E39" s="130"/>
      <c r="F39" s="66"/>
      <c r="G39" s="131"/>
    </row>
    <row r="40" spans="1:10" s="40" customFormat="1" hidden="1" x14ac:dyDescent="0.3">
      <c r="A40" s="38" t="s">
        <v>61</v>
      </c>
      <c r="B40" s="65" t="s">
        <v>62</v>
      </c>
      <c r="C40" s="66" t="s">
        <v>48</v>
      </c>
      <c r="D40" s="39">
        <v>103589526.5</v>
      </c>
      <c r="E40" s="39">
        <f>82508267.6+13711553.8</f>
        <v>96219821.399999991</v>
      </c>
      <c r="F40" s="43">
        <f t="shared" ref="F40:F57" si="2">+E40-D40</f>
        <v>-7369705.1000000089</v>
      </c>
      <c r="G40" s="72">
        <f t="shared" ref="G40:G57" si="3">+E40/D40-1</f>
        <v>-7.1143341889877365E-2</v>
      </c>
      <c r="H40" s="10"/>
      <c r="I40" s="10"/>
    </row>
    <row r="41" spans="1:10" s="40" customFormat="1" hidden="1" x14ac:dyDescent="0.3">
      <c r="A41" s="38" t="s">
        <v>63</v>
      </c>
      <c r="B41" s="65" t="s">
        <v>64</v>
      </c>
      <c r="C41" s="66" t="s">
        <v>48</v>
      </c>
      <c r="D41" s="39">
        <v>0</v>
      </c>
      <c r="E41" s="39">
        <v>0</v>
      </c>
      <c r="F41" s="43">
        <f t="shared" si="2"/>
        <v>0</v>
      </c>
      <c r="G41" s="72" t="e">
        <f t="shared" si="3"/>
        <v>#DIV/0!</v>
      </c>
      <c r="H41" s="7"/>
      <c r="I41" s="7"/>
    </row>
    <row r="42" spans="1:10" s="40" customFormat="1" hidden="1" x14ac:dyDescent="0.3">
      <c r="A42" s="38" t="s">
        <v>65</v>
      </c>
      <c r="B42" s="65" t="s">
        <v>66</v>
      </c>
      <c r="C42" s="66" t="s">
        <v>48</v>
      </c>
      <c r="D42" s="39">
        <v>0</v>
      </c>
      <c r="E42" s="39">
        <v>0</v>
      </c>
      <c r="F42" s="43">
        <f t="shared" si="2"/>
        <v>0</v>
      </c>
      <c r="G42" s="72" t="e">
        <f t="shared" si="3"/>
        <v>#DIV/0!</v>
      </c>
      <c r="H42" s="7"/>
      <c r="I42" s="7"/>
    </row>
    <row r="43" spans="1:10" hidden="1" x14ac:dyDescent="0.3">
      <c r="A43" s="36"/>
      <c r="B43" s="119" t="s">
        <v>67</v>
      </c>
      <c r="C43" s="126"/>
      <c r="D43" s="128"/>
      <c r="E43" s="128"/>
      <c r="F43" s="126"/>
      <c r="G43" s="129"/>
    </row>
    <row r="44" spans="1:10" s="40" customFormat="1" ht="37.5" hidden="1" x14ac:dyDescent="0.3">
      <c r="A44" s="38" t="s">
        <v>68</v>
      </c>
      <c r="B44" s="65" t="s">
        <v>69</v>
      </c>
      <c r="C44" s="66" t="s">
        <v>48</v>
      </c>
      <c r="D44" s="39">
        <v>0</v>
      </c>
      <c r="E44" s="39">
        <v>0</v>
      </c>
      <c r="F44" s="43">
        <f t="shared" si="2"/>
        <v>0</v>
      </c>
      <c r="G44" s="72" t="e">
        <f t="shared" si="3"/>
        <v>#DIV/0!</v>
      </c>
      <c r="H44" s="7"/>
      <c r="I44" s="7"/>
    </row>
    <row r="45" spans="1:10" s="40" customFormat="1" ht="39.6" hidden="1" customHeight="1" x14ac:dyDescent="0.3">
      <c r="A45" s="38" t="s">
        <v>70</v>
      </c>
      <c r="B45" s="65" t="s">
        <v>71</v>
      </c>
      <c r="C45" s="66" t="s">
        <v>48</v>
      </c>
      <c r="D45" s="39">
        <v>0</v>
      </c>
      <c r="E45" s="39">
        <v>0</v>
      </c>
      <c r="F45" s="43">
        <f t="shared" si="2"/>
        <v>0</v>
      </c>
      <c r="G45" s="72" t="e">
        <f t="shared" si="3"/>
        <v>#DIV/0!</v>
      </c>
      <c r="H45" s="7"/>
      <c r="I45" s="7"/>
    </row>
    <row r="46" spans="1:10" s="40" customFormat="1" ht="45" hidden="1" customHeight="1" x14ac:dyDescent="0.3">
      <c r="A46" s="38" t="s">
        <v>72</v>
      </c>
      <c r="B46" s="65" t="s">
        <v>73</v>
      </c>
      <c r="C46" s="66" t="s">
        <v>48</v>
      </c>
      <c r="D46" s="39">
        <v>0</v>
      </c>
      <c r="E46" s="39">
        <f>17767218+2635949.3</f>
        <v>20403167.300000001</v>
      </c>
      <c r="F46" s="43">
        <f t="shared" si="2"/>
        <v>20403167.300000001</v>
      </c>
      <c r="G46" s="72" t="e">
        <f t="shared" si="3"/>
        <v>#DIV/0!</v>
      </c>
      <c r="H46" s="7"/>
      <c r="I46" s="7"/>
    </row>
    <row r="47" spans="1:10" s="40" customFormat="1" hidden="1" x14ac:dyDescent="0.3">
      <c r="A47" s="38" t="s">
        <v>74</v>
      </c>
      <c r="B47" s="65" t="s">
        <v>75</v>
      </c>
      <c r="C47" s="66" t="s">
        <v>48</v>
      </c>
      <c r="D47" s="39">
        <v>39146394.899999999</v>
      </c>
      <c r="E47" s="39">
        <f>53426305.3+960693.2</f>
        <v>54386998.5</v>
      </c>
      <c r="F47" s="43">
        <f>+E47-D47</f>
        <v>15240603.600000001</v>
      </c>
      <c r="G47" s="72">
        <f>+E47/D47-1</f>
        <v>0.38932329883587835</v>
      </c>
      <c r="H47" s="7"/>
      <c r="I47" s="7"/>
    </row>
    <row r="48" spans="1:10" s="40" customFormat="1" hidden="1" x14ac:dyDescent="0.3">
      <c r="A48" s="38" t="s">
        <v>76</v>
      </c>
      <c r="B48" s="65" t="s">
        <v>77</v>
      </c>
      <c r="C48" s="66" t="s">
        <v>48</v>
      </c>
      <c r="D48" s="39">
        <v>64443131.600000001</v>
      </c>
      <c r="E48" s="39">
        <f>11314744.3+10114911.3</f>
        <v>21429655.600000001</v>
      </c>
      <c r="F48" s="43">
        <f>+E48-D48</f>
        <v>-43013476</v>
      </c>
      <c r="G48" s="72">
        <f>+E48/D48-1</f>
        <v>-0.66746408704942572</v>
      </c>
      <c r="H48" s="7"/>
      <c r="I48" s="7"/>
      <c r="J48" s="67"/>
    </row>
    <row r="49" spans="1:11" ht="37.5" hidden="1" x14ac:dyDescent="0.3">
      <c r="A49" s="38" t="s">
        <v>78</v>
      </c>
      <c r="B49" s="130" t="s">
        <v>79</v>
      </c>
      <c r="C49" s="66" t="s">
        <v>48</v>
      </c>
      <c r="D49" s="39">
        <v>22457420</v>
      </c>
      <c r="E49" s="39">
        <v>6687611.9000000004</v>
      </c>
      <c r="F49" s="62">
        <f t="shared" si="2"/>
        <v>-15769808.1</v>
      </c>
      <c r="G49" s="127">
        <f t="shared" si="3"/>
        <v>-0.70220925199778073</v>
      </c>
    </row>
    <row r="50" spans="1:11" s="26" customFormat="1" ht="81" x14ac:dyDescent="0.3">
      <c r="A50" s="34" t="s">
        <v>80</v>
      </c>
      <c r="B50" s="125" t="s">
        <v>81</v>
      </c>
      <c r="C50" s="98" t="s">
        <v>48</v>
      </c>
      <c r="D50" s="48">
        <f>D51+D52+D53+D54</f>
        <v>127142324.59999999</v>
      </c>
      <c r="E50" s="48">
        <f>E51+E52+E53+E54</f>
        <v>132515956.38</v>
      </c>
      <c r="F50" s="48">
        <f t="shared" si="2"/>
        <v>5373631.7800000012</v>
      </c>
      <c r="G50" s="123">
        <f t="shared" si="3"/>
        <v>4.2264696645321509E-2</v>
      </c>
      <c r="I50" s="68"/>
    </row>
    <row r="51" spans="1:11" x14ac:dyDescent="0.3">
      <c r="A51" s="38" t="s">
        <v>82</v>
      </c>
      <c r="B51" s="65" t="s">
        <v>83</v>
      </c>
      <c r="C51" s="61" t="s">
        <v>48</v>
      </c>
      <c r="D51" s="39">
        <v>61014244.200000003</v>
      </c>
      <c r="E51" s="39">
        <f>65162779.28+688604.8</f>
        <v>65851384.079999998</v>
      </c>
      <c r="F51" s="43">
        <f t="shared" si="2"/>
        <v>4837139.8799999952</v>
      </c>
      <c r="G51" s="72">
        <f t="shared" si="3"/>
        <v>7.9278862557802476E-2</v>
      </c>
    </row>
    <row r="52" spans="1:11" ht="56.25" x14ac:dyDescent="0.3">
      <c r="A52" s="38" t="s">
        <v>84</v>
      </c>
      <c r="B52" s="65" t="s">
        <v>85</v>
      </c>
      <c r="C52" s="61" t="s">
        <v>48</v>
      </c>
      <c r="D52" s="39">
        <v>0</v>
      </c>
      <c r="E52" s="39">
        <v>0</v>
      </c>
      <c r="F52" s="43">
        <f t="shared" si="2"/>
        <v>0</v>
      </c>
      <c r="G52" s="72" t="e">
        <f t="shared" si="3"/>
        <v>#DIV/0!</v>
      </c>
    </row>
    <row r="53" spans="1:11" ht="37.5" x14ac:dyDescent="0.3">
      <c r="A53" s="38" t="s">
        <v>86</v>
      </c>
      <c r="B53" s="65" t="s">
        <v>87</v>
      </c>
      <c r="C53" s="61" t="s">
        <v>48</v>
      </c>
      <c r="D53" s="39">
        <v>7254865.0999999996</v>
      </c>
      <c r="E53" s="39">
        <f>48055088.1+388994.9</f>
        <v>48444083</v>
      </c>
      <c r="F53" s="43">
        <f t="shared" si="2"/>
        <v>41189217.899999999</v>
      </c>
      <c r="G53" s="72">
        <f t="shared" si="3"/>
        <v>5.6774615836757603</v>
      </c>
    </row>
    <row r="54" spans="1:11" x14ac:dyDescent="0.3">
      <c r="A54" s="38" t="s">
        <v>88</v>
      </c>
      <c r="B54" s="65" t="s">
        <v>89</v>
      </c>
      <c r="C54" s="61" t="s">
        <v>48</v>
      </c>
      <c r="D54" s="39">
        <v>58873215.299999997</v>
      </c>
      <c r="E54" s="39">
        <f>11107362.4+7113126.9</f>
        <v>18220489.300000001</v>
      </c>
      <c r="F54" s="43">
        <f t="shared" si="2"/>
        <v>-40652726</v>
      </c>
      <c r="G54" s="72">
        <f t="shared" si="3"/>
        <v>-0.69051309314169562</v>
      </c>
    </row>
    <row r="55" spans="1:11" hidden="1" x14ac:dyDescent="0.3">
      <c r="A55" s="69"/>
      <c r="B55" s="89" t="s">
        <v>90</v>
      </c>
      <c r="C55" s="126"/>
      <c r="D55" s="39"/>
      <c r="E55" s="39"/>
      <c r="F55" s="43"/>
      <c r="G55" s="72"/>
    </row>
    <row r="56" spans="1:11" ht="75" hidden="1" x14ac:dyDescent="0.3">
      <c r="A56" s="38" t="s">
        <v>91</v>
      </c>
      <c r="B56" s="65" t="s">
        <v>92</v>
      </c>
      <c r="C56" s="61" t="s">
        <v>48</v>
      </c>
      <c r="D56" s="39">
        <v>0</v>
      </c>
      <c r="E56" s="39">
        <f>2590261+2750295.1</f>
        <v>5340556.0999999996</v>
      </c>
      <c r="F56" s="43">
        <f>+E56-D56</f>
        <v>5340556.0999999996</v>
      </c>
      <c r="G56" s="72" t="e">
        <f>+E56/D56-1</f>
        <v>#DIV/0!</v>
      </c>
      <c r="K56" s="70"/>
    </row>
    <row r="57" spans="1:11" s="40" customFormat="1" hidden="1" x14ac:dyDescent="0.3">
      <c r="A57" s="38" t="s">
        <v>93</v>
      </c>
      <c r="B57" s="65" t="s">
        <v>51</v>
      </c>
      <c r="C57" s="61" t="s">
        <v>48</v>
      </c>
      <c r="D57" s="39">
        <v>127142324.59999999</v>
      </c>
      <c r="E57" s="39">
        <f>121734968.78+5440431.5</f>
        <v>127175400.28</v>
      </c>
      <c r="F57" s="43">
        <f t="shared" si="2"/>
        <v>33075.680000007153</v>
      </c>
      <c r="G57" s="72">
        <f t="shared" si="3"/>
        <v>2.6014688738840164E-4</v>
      </c>
      <c r="H57" s="7"/>
      <c r="I57" s="7"/>
      <c r="J57" s="71"/>
    </row>
    <row r="58" spans="1:11" hidden="1" x14ac:dyDescent="0.3">
      <c r="A58" s="38"/>
      <c r="B58" s="119" t="s">
        <v>94</v>
      </c>
      <c r="C58" s="126"/>
      <c r="D58" s="39"/>
      <c r="E58" s="39"/>
      <c r="F58" s="126"/>
      <c r="G58" s="129"/>
    </row>
    <row r="59" spans="1:11" s="40" customFormat="1" hidden="1" x14ac:dyDescent="0.3">
      <c r="A59" s="38" t="s">
        <v>95</v>
      </c>
      <c r="B59" s="65" t="s">
        <v>96</v>
      </c>
      <c r="C59" s="61" t="s">
        <v>48</v>
      </c>
      <c r="D59" s="39">
        <v>622436.9</v>
      </c>
      <c r="E59" s="39">
        <f>3361290.8+235848.3</f>
        <v>3597139.0999999996</v>
      </c>
      <c r="F59" s="43">
        <f>+E59-D59</f>
        <v>2974702.1999999997</v>
      </c>
      <c r="G59" s="72">
        <f>+E59/D59-1</f>
        <v>4.7791225102496329</v>
      </c>
      <c r="H59" s="73"/>
      <c r="I59" s="7"/>
    </row>
    <row r="60" spans="1:11" s="40" customFormat="1" hidden="1" x14ac:dyDescent="0.3">
      <c r="A60" s="38" t="s">
        <v>97</v>
      </c>
      <c r="B60" s="65" t="s">
        <v>98</v>
      </c>
      <c r="C60" s="61" t="s">
        <v>48</v>
      </c>
      <c r="D60" s="39">
        <v>69518.7</v>
      </c>
      <c r="E60" s="39">
        <f>1604200.18+16956.8</f>
        <v>1621156.98</v>
      </c>
      <c r="F60" s="43">
        <f>+E60-D60</f>
        <v>1551638.28</v>
      </c>
      <c r="G60" s="72">
        <f>+E60/D60-1</f>
        <v>22.319725196242164</v>
      </c>
      <c r="H60" s="7"/>
      <c r="I60" s="7"/>
    </row>
    <row r="61" spans="1:11" s="40" customFormat="1" ht="37.5" hidden="1" x14ac:dyDescent="0.3">
      <c r="A61" s="38" t="s">
        <v>99</v>
      </c>
      <c r="B61" s="65" t="s">
        <v>100</v>
      </c>
      <c r="C61" s="61" t="s">
        <v>48</v>
      </c>
      <c r="D61" s="39">
        <v>60132832.899999999</v>
      </c>
      <c r="E61" s="39">
        <f>56776858.4+3420429.9+364160.8</f>
        <v>60561449.099999994</v>
      </c>
      <c r="F61" s="43">
        <f>+E61-D61</f>
        <v>428616.19999999553</v>
      </c>
      <c r="G61" s="72">
        <f>+E61/D61-1</f>
        <v>7.1278231762801347E-3</v>
      </c>
      <c r="H61" s="7"/>
      <c r="I61" s="7"/>
    </row>
    <row r="62" spans="1:11" s="40" customFormat="1" hidden="1" x14ac:dyDescent="0.3">
      <c r="A62" s="38" t="s">
        <v>101</v>
      </c>
      <c r="B62" s="65" t="s">
        <v>102</v>
      </c>
      <c r="C62" s="61" t="s">
        <v>48</v>
      </c>
      <c r="D62" s="39">
        <v>189455.7</v>
      </c>
      <c r="E62" s="39">
        <v>71638.899999999994</v>
      </c>
      <c r="F62" s="43">
        <f>+E62-D62</f>
        <v>-117816.80000000002</v>
      </c>
      <c r="G62" s="72">
        <f>+E62/D62-1</f>
        <v>-0.62186991470829334</v>
      </c>
      <c r="H62" s="7"/>
      <c r="I62" s="7"/>
    </row>
    <row r="63" spans="1:11" s="40" customFormat="1" hidden="1" x14ac:dyDescent="0.3">
      <c r="A63" s="38" t="s">
        <v>103</v>
      </c>
      <c r="B63" s="132" t="s">
        <v>104</v>
      </c>
      <c r="C63" s="61" t="s">
        <v>48</v>
      </c>
      <c r="D63" s="39">
        <v>202169.4</v>
      </c>
      <c r="E63" s="39">
        <v>5510248.7999999998</v>
      </c>
      <c r="F63" s="43">
        <f>+E63-D63</f>
        <v>5308079.3999999994</v>
      </c>
      <c r="G63" s="72">
        <f>+E63/D63-1</f>
        <v>26.255602479900517</v>
      </c>
      <c r="H63" s="7"/>
      <c r="I63" s="7"/>
    </row>
    <row r="64" spans="1:11" hidden="1" x14ac:dyDescent="0.3">
      <c r="A64" s="36"/>
      <c r="B64" s="119" t="s">
        <v>105</v>
      </c>
      <c r="C64" s="61"/>
      <c r="D64" s="111"/>
      <c r="E64" s="111"/>
      <c r="F64" s="62"/>
      <c r="G64" s="127"/>
    </row>
    <row r="65" spans="1:9" s="40" customFormat="1" hidden="1" x14ac:dyDescent="0.3">
      <c r="A65" s="38" t="s">
        <v>106</v>
      </c>
      <c r="B65" s="65" t="s">
        <v>62</v>
      </c>
      <c r="C65" s="61" t="s">
        <v>48</v>
      </c>
      <c r="D65" s="39">
        <v>68814155.5</v>
      </c>
      <c r="E65" s="39">
        <f>64111344.08+8190726.6</f>
        <v>72302070.679999992</v>
      </c>
      <c r="F65" s="62">
        <f>+E65-D65</f>
        <v>3487915.1799999923</v>
      </c>
      <c r="G65" s="127">
        <f>+E65/D65-1</f>
        <v>5.0686012996264962E-2</v>
      </c>
      <c r="H65" s="10"/>
      <c r="I65" s="10"/>
    </row>
    <row r="66" spans="1:9" s="40" customFormat="1" hidden="1" x14ac:dyDescent="0.3">
      <c r="A66" s="38" t="s">
        <v>107</v>
      </c>
      <c r="B66" s="65" t="s">
        <v>64</v>
      </c>
      <c r="C66" s="61" t="s">
        <v>48</v>
      </c>
      <c r="D66" s="39">
        <v>0</v>
      </c>
      <c r="E66" s="39">
        <v>0</v>
      </c>
      <c r="F66" s="62">
        <f>+E66-D66</f>
        <v>0</v>
      </c>
      <c r="G66" s="127" t="e">
        <f>+E66/D66-1</f>
        <v>#DIV/0!</v>
      </c>
      <c r="H66" s="7"/>
      <c r="I66" s="17"/>
    </row>
    <row r="67" spans="1:9" s="40" customFormat="1" hidden="1" x14ac:dyDescent="0.3">
      <c r="A67" s="38" t="s">
        <v>108</v>
      </c>
      <c r="B67" s="65" t="s">
        <v>66</v>
      </c>
      <c r="C67" s="61" t="s">
        <v>48</v>
      </c>
      <c r="D67" s="39">
        <v>58328169.100000001</v>
      </c>
      <c r="E67" s="39">
        <v>60213885.700000003</v>
      </c>
      <c r="F67" s="62">
        <f>+E67-D67</f>
        <v>1885716.6000000015</v>
      </c>
      <c r="G67" s="127">
        <f>+E67/D67-1</f>
        <v>3.2329432401127844E-2</v>
      </c>
      <c r="H67" s="7"/>
      <c r="I67" s="7"/>
    </row>
    <row r="68" spans="1:9" hidden="1" x14ac:dyDescent="0.3">
      <c r="A68" s="36"/>
      <c r="B68" s="119" t="s">
        <v>109</v>
      </c>
      <c r="C68" s="61"/>
      <c r="D68" s="111"/>
      <c r="E68" s="111"/>
      <c r="F68" s="62"/>
      <c r="G68" s="127"/>
    </row>
    <row r="69" spans="1:9" s="40" customFormat="1" hidden="1" x14ac:dyDescent="0.3">
      <c r="A69" s="38" t="s">
        <v>110</v>
      </c>
      <c r="B69" s="65" t="s">
        <v>111</v>
      </c>
      <c r="C69" s="61" t="s">
        <v>48</v>
      </c>
      <c r="D69" s="39">
        <v>0</v>
      </c>
      <c r="E69" s="39">
        <v>0</v>
      </c>
      <c r="F69" s="62">
        <f>+E69-D69</f>
        <v>0</v>
      </c>
      <c r="G69" s="127" t="e">
        <f t="shared" ref="G69:G89" si="4">+E69/D69-1</f>
        <v>#DIV/0!</v>
      </c>
      <c r="H69" s="7"/>
      <c r="I69" s="7"/>
    </row>
    <row r="70" spans="1:9" s="40" customFormat="1" hidden="1" x14ac:dyDescent="0.3">
      <c r="A70" s="38" t="s">
        <v>112</v>
      </c>
      <c r="B70" s="65" t="s">
        <v>113</v>
      </c>
      <c r="C70" s="61" t="s">
        <v>48</v>
      </c>
      <c r="D70" s="39">
        <v>0</v>
      </c>
      <c r="E70" s="39">
        <v>0</v>
      </c>
      <c r="F70" s="62">
        <f>+E70-D70</f>
        <v>0</v>
      </c>
      <c r="G70" s="127" t="e">
        <f t="shared" si="4"/>
        <v>#DIV/0!</v>
      </c>
      <c r="H70" s="7"/>
      <c r="I70" s="7"/>
    </row>
    <row r="71" spans="1:9" s="40" customFormat="1" hidden="1" x14ac:dyDescent="0.3">
      <c r="A71" s="38" t="s">
        <v>114</v>
      </c>
      <c r="B71" s="65" t="s">
        <v>115</v>
      </c>
      <c r="C71" s="61" t="s">
        <v>48</v>
      </c>
      <c r="D71" s="39">
        <v>0</v>
      </c>
      <c r="E71" s="39">
        <f>2590261+80518.2</f>
        <v>2670779.2000000002</v>
      </c>
      <c r="F71" s="62">
        <f>+E71-D71</f>
        <v>2670779.2000000002</v>
      </c>
      <c r="G71" s="127" t="e">
        <f t="shared" si="4"/>
        <v>#DIV/0!</v>
      </c>
      <c r="H71" s="7"/>
      <c r="I71" s="7"/>
    </row>
    <row r="72" spans="1:9" s="40" customFormat="1" hidden="1" x14ac:dyDescent="0.3">
      <c r="A72" s="38" t="s">
        <v>116</v>
      </c>
      <c r="B72" s="65" t="s">
        <v>77</v>
      </c>
      <c r="C72" s="61" t="s">
        <v>48</v>
      </c>
      <c r="D72" s="39">
        <v>61014244.200000003</v>
      </c>
      <c r="E72" s="39">
        <f>62572518.28+608086.6</f>
        <v>63180604.880000003</v>
      </c>
      <c r="F72" s="62">
        <f>+E72-D72</f>
        <v>2166360.6799999997</v>
      </c>
      <c r="G72" s="127">
        <f t="shared" si="4"/>
        <v>3.5505818492135077E-2</v>
      </c>
      <c r="H72" s="7"/>
      <c r="I72" s="7"/>
    </row>
    <row r="73" spans="1:9" s="40" customFormat="1" ht="37.5" hidden="1" x14ac:dyDescent="0.3">
      <c r="A73" s="75" t="s">
        <v>117</v>
      </c>
      <c r="B73" s="76" t="s">
        <v>79</v>
      </c>
      <c r="C73" s="61" t="s">
        <v>48</v>
      </c>
      <c r="D73" s="39">
        <v>231714.6</v>
      </c>
      <c r="E73" s="39">
        <v>286484</v>
      </c>
      <c r="F73" s="62">
        <f>+E73-D73</f>
        <v>54769.399999999994</v>
      </c>
      <c r="G73" s="127">
        <f t="shared" si="4"/>
        <v>0.23636577065061926</v>
      </c>
      <c r="H73" s="7"/>
      <c r="I73" s="7"/>
    </row>
    <row r="74" spans="1:9" s="40" customFormat="1" ht="37.5" hidden="1" x14ac:dyDescent="0.3">
      <c r="A74" s="75" t="s">
        <v>118</v>
      </c>
      <c r="B74" s="76" t="s">
        <v>119</v>
      </c>
      <c r="C74" s="61" t="s">
        <v>48</v>
      </c>
      <c r="D74" s="39">
        <v>45367.3</v>
      </c>
      <c r="E74" s="39">
        <v>0</v>
      </c>
      <c r="F74" s="62">
        <f t="shared" ref="F74:F80" si="5">+E74-D74</f>
        <v>-45367.3</v>
      </c>
      <c r="G74" s="127">
        <f t="shared" si="4"/>
        <v>-1</v>
      </c>
      <c r="H74" s="7"/>
      <c r="I74" s="7"/>
    </row>
    <row r="75" spans="1:9" s="26" customFormat="1" ht="52.5" customHeight="1" x14ac:dyDescent="0.3">
      <c r="A75" s="77" t="s">
        <v>120</v>
      </c>
      <c r="B75" s="82" t="s">
        <v>121</v>
      </c>
      <c r="C75" s="78" t="s">
        <v>11</v>
      </c>
      <c r="D75" s="79">
        <f>D76+D77+D78+D79+D80</f>
        <v>679</v>
      </c>
      <c r="E75" s="79">
        <f>E76+E77+E78+E79+E80</f>
        <v>1053</v>
      </c>
      <c r="F75" s="48">
        <f>E75-D75</f>
        <v>374</v>
      </c>
      <c r="G75" s="123">
        <f t="shared" si="4"/>
        <v>0.55081001472754054</v>
      </c>
      <c r="H75" s="51"/>
      <c r="I75" s="51"/>
    </row>
    <row r="76" spans="1:9" ht="74.25" hidden="1" customHeight="1" x14ac:dyDescent="0.3">
      <c r="A76" s="80" t="s">
        <v>122</v>
      </c>
      <c r="B76" s="133" t="s">
        <v>123</v>
      </c>
      <c r="C76" s="61" t="s">
        <v>11</v>
      </c>
      <c r="D76" s="81">
        <v>315</v>
      </c>
      <c r="E76" s="81">
        <f>597+111</f>
        <v>708</v>
      </c>
      <c r="F76" s="62">
        <f t="shared" si="5"/>
        <v>393</v>
      </c>
      <c r="G76" s="127">
        <f t="shared" si="4"/>
        <v>1.2476190476190476</v>
      </c>
    </row>
    <row r="77" spans="1:9" ht="49.5" hidden="1" customHeight="1" x14ac:dyDescent="0.3">
      <c r="A77" s="80" t="s">
        <v>124</v>
      </c>
      <c r="B77" s="134" t="s">
        <v>98</v>
      </c>
      <c r="C77" s="61" t="s">
        <v>11</v>
      </c>
      <c r="D77" s="81">
        <v>127</v>
      </c>
      <c r="E77" s="81">
        <f>211+25</f>
        <v>236</v>
      </c>
      <c r="F77" s="62">
        <f t="shared" si="5"/>
        <v>109</v>
      </c>
      <c r="G77" s="127">
        <f t="shared" si="4"/>
        <v>0.8582677165354331</v>
      </c>
    </row>
    <row r="78" spans="1:9" ht="49.5" hidden="1" customHeight="1" x14ac:dyDescent="0.3">
      <c r="A78" s="80" t="s">
        <v>125</v>
      </c>
      <c r="B78" s="134" t="s">
        <v>126</v>
      </c>
      <c r="C78" s="61" t="s">
        <v>11</v>
      </c>
      <c r="D78" s="81">
        <v>53</v>
      </c>
      <c r="E78" s="81">
        <f>21+8</f>
        <v>29</v>
      </c>
      <c r="F78" s="62">
        <f t="shared" si="5"/>
        <v>-24</v>
      </c>
      <c r="G78" s="127">
        <f t="shared" si="4"/>
        <v>-0.45283018867924529</v>
      </c>
    </row>
    <row r="79" spans="1:9" ht="49.5" hidden="1" customHeight="1" x14ac:dyDescent="0.3">
      <c r="A79" s="80" t="s">
        <v>127</v>
      </c>
      <c r="B79" s="134" t="s">
        <v>128</v>
      </c>
      <c r="C79" s="61" t="s">
        <v>11</v>
      </c>
      <c r="D79" s="81">
        <v>80</v>
      </c>
      <c r="E79" s="81">
        <v>30</v>
      </c>
      <c r="F79" s="62">
        <f t="shared" si="5"/>
        <v>-50</v>
      </c>
      <c r="G79" s="127">
        <f t="shared" si="4"/>
        <v>-0.625</v>
      </c>
    </row>
    <row r="80" spans="1:9" ht="49.5" hidden="1" customHeight="1" x14ac:dyDescent="0.3">
      <c r="A80" s="80" t="s">
        <v>129</v>
      </c>
      <c r="B80" s="134" t="s">
        <v>130</v>
      </c>
      <c r="C80" s="61" t="s">
        <v>11</v>
      </c>
      <c r="D80" s="81">
        <v>104</v>
      </c>
      <c r="E80" s="81">
        <f>28+22</f>
        <v>50</v>
      </c>
      <c r="F80" s="62">
        <f t="shared" si="5"/>
        <v>-54</v>
      </c>
      <c r="G80" s="127">
        <f t="shared" si="4"/>
        <v>-0.51923076923076916</v>
      </c>
    </row>
    <row r="81" spans="1:9" s="50" customFormat="1" ht="101.25" x14ac:dyDescent="0.3">
      <c r="A81" s="34" t="s">
        <v>131</v>
      </c>
      <c r="B81" s="82" t="s">
        <v>132</v>
      </c>
      <c r="C81" s="78" t="s">
        <v>48</v>
      </c>
      <c r="D81" s="47">
        <v>0</v>
      </c>
      <c r="E81" s="47">
        <v>0</v>
      </c>
      <c r="F81" s="48">
        <f>+E81-D81</f>
        <v>0</v>
      </c>
      <c r="G81" s="123" t="e">
        <f t="shared" si="4"/>
        <v>#DIV/0!</v>
      </c>
      <c r="H81" s="49"/>
      <c r="I81" s="49"/>
    </row>
    <row r="82" spans="1:9" x14ac:dyDescent="0.3">
      <c r="A82" s="38" t="s">
        <v>133</v>
      </c>
      <c r="B82" s="83" t="s">
        <v>134</v>
      </c>
      <c r="C82" s="61" t="s">
        <v>11</v>
      </c>
      <c r="D82" s="39">
        <v>275</v>
      </c>
      <c r="E82" s="39">
        <f>132+122</f>
        <v>254</v>
      </c>
      <c r="F82" s="62">
        <f>+E82-D82</f>
        <v>-21</v>
      </c>
      <c r="G82" s="127">
        <f t="shared" si="4"/>
        <v>-7.6363636363636411E-2</v>
      </c>
    </row>
    <row r="83" spans="1:9" s="50" customFormat="1" ht="40.5" x14ac:dyDescent="0.3">
      <c r="A83" s="84" t="s">
        <v>135</v>
      </c>
      <c r="B83" s="85" t="s">
        <v>136</v>
      </c>
      <c r="C83" s="78" t="s">
        <v>48</v>
      </c>
      <c r="D83" s="48">
        <f>+D84+D85</f>
        <v>61014244.200000003</v>
      </c>
      <c r="E83" s="48">
        <f>+E84+E85</f>
        <v>62430954.18</v>
      </c>
      <c r="F83" s="48">
        <f t="shared" ref="F83:F89" si="6">+E83-D83</f>
        <v>1416709.9799999967</v>
      </c>
      <c r="G83" s="123">
        <f t="shared" si="4"/>
        <v>2.3219331790067521E-2</v>
      </c>
      <c r="H83" s="49"/>
      <c r="I83" s="49"/>
    </row>
    <row r="84" spans="1:9" ht="37.5" hidden="1" x14ac:dyDescent="0.3">
      <c r="A84" s="86" t="s">
        <v>137</v>
      </c>
      <c r="B84" s="87" t="s">
        <v>138</v>
      </c>
      <c r="C84" s="61" t="s">
        <v>48</v>
      </c>
      <c r="D84" s="62">
        <f t="shared" ref="D84:E87" si="7">+D91+D98</f>
        <v>38262838.300000004</v>
      </c>
      <c r="E84" s="62">
        <f t="shared" si="7"/>
        <v>46907916.5</v>
      </c>
      <c r="F84" s="62">
        <f t="shared" si="6"/>
        <v>8645078.1999999955</v>
      </c>
      <c r="G84" s="127">
        <f t="shared" si="4"/>
        <v>0.22593928166588717</v>
      </c>
    </row>
    <row r="85" spans="1:9" ht="56.25" hidden="1" x14ac:dyDescent="0.3">
      <c r="A85" s="86" t="s">
        <v>139</v>
      </c>
      <c r="B85" s="87" t="s">
        <v>140</v>
      </c>
      <c r="C85" s="61" t="s">
        <v>48</v>
      </c>
      <c r="D85" s="62">
        <f t="shared" si="7"/>
        <v>22751405.899999999</v>
      </c>
      <c r="E85" s="62">
        <f t="shared" si="7"/>
        <v>15523037.68</v>
      </c>
      <c r="F85" s="62">
        <f t="shared" si="6"/>
        <v>-7228368.2199999988</v>
      </c>
      <c r="G85" s="127">
        <f t="shared" si="4"/>
        <v>-0.31771083737730688</v>
      </c>
    </row>
    <row r="86" spans="1:9" ht="56.25" hidden="1" x14ac:dyDescent="0.3">
      <c r="A86" s="86" t="s">
        <v>141</v>
      </c>
      <c r="B86" s="87" t="s">
        <v>142</v>
      </c>
      <c r="C86" s="61" t="s">
        <v>48</v>
      </c>
      <c r="D86" s="62">
        <f t="shared" si="7"/>
        <v>38262838.300000004</v>
      </c>
      <c r="E86" s="62">
        <f t="shared" si="7"/>
        <v>46907916.5</v>
      </c>
      <c r="F86" s="62">
        <f t="shared" si="6"/>
        <v>8645078.1999999955</v>
      </c>
      <c r="G86" s="127">
        <f t="shared" si="4"/>
        <v>0.22593928166588717</v>
      </c>
    </row>
    <row r="87" spans="1:9" ht="37.5" hidden="1" x14ac:dyDescent="0.3">
      <c r="A87" s="86" t="s">
        <v>143</v>
      </c>
      <c r="B87" s="87" t="s">
        <v>144</v>
      </c>
      <c r="C87" s="61" t="s">
        <v>48</v>
      </c>
      <c r="D87" s="62">
        <f t="shared" si="7"/>
        <v>38263793.300000004</v>
      </c>
      <c r="E87" s="62">
        <f t="shared" si="7"/>
        <v>46907916.5</v>
      </c>
      <c r="F87" s="62">
        <f t="shared" si="6"/>
        <v>8644123.1999999955</v>
      </c>
      <c r="G87" s="127">
        <f t="shared" si="4"/>
        <v>0.2259086842809177</v>
      </c>
    </row>
    <row r="88" spans="1:9" ht="56.25" hidden="1" x14ac:dyDescent="0.3">
      <c r="A88" s="86" t="s">
        <v>145</v>
      </c>
      <c r="B88" s="87" t="s">
        <v>146</v>
      </c>
      <c r="C88" s="61" t="s">
        <v>48</v>
      </c>
      <c r="D88" s="43">
        <f>IF(D87&gt;D86,D87-D86,0)</f>
        <v>955</v>
      </c>
      <c r="E88" s="43">
        <f>IF(E87&gt;E86,E87-E86,0)</f>
        <v>0</v>
      </c>
      <c r="F88" s="62">
        <f t="shared" si="6"/>
        <v>-955</v>
      </c>
      <c r="G88" s="127">
        <f t="shared" si="4"/>
        <v>-1</v>
      </c>
    </row>
    <row r="89" spans="1:9" ht="75" hidden="1" x14ac:dyDescent="0.3">
      <c r="A89" s="86" t="s">
        <v>147</v>
      </c>
      <c r="B89" s="87" t="s">
        <v>148</v>
      </c>
      <c r="C89" s="61" t="s">
        <v>48</v>
      </c>
      <c r="D89" s="43">
        <f>IF(D84&gt;D86,D84-D86,0)</f>
        <v>0</v>
      </c>
      <c r="E89" s="43">
        <f>IF(E84&gt;E86,E84-E86,0)</f>
        <v>0</v>
      </c>
      <c r="F89" s="62">
        <f t="shared" si="6"/>
        <v>0</v>
      </c>
      <c r="G89" s="127" t="e">
        <f t="shared" si="4"/>
        <v>#DIV/0!</v>
      </c>
    </row>
    <row r="90" spans="1:9" x14ac:dyDescent="0.3">
      <c r="A90" s="38" t="s">
        <v>149</v>
      </c>
      <c r="B90" s="89" t="s">
        <v>150</v>
      </c>
      <c r="C90" s="61" t="s">
        <v>48</v>
      </c>
      <c r="D90" s="53">
        <f>+D91+D92</f>
        <v>673013.9</v>
      </c>
      <c r="E90" s="53">
        <f>+E91+E92</f>
        <v>1624309.38</v>
      </c>
      <c r="F90" s="53">
        <f>+E90-D90</f>
        <v>951295.47999999986</v>
      </c>
      <c r="G90" s="124">
        <f>+E90/D90-1</f>
        <v>1.413485635289256</v>
      </c>
    </row>
    <row r="91" spans="1:9" s="40" customFormat="1" ht="37.5" hidden="1" x14ac:dyDescent="0.3">
      <c r="A91" s="38" t="s">
        <v>151</v>
      </c>
      <c r="B91" s="87" t="s">
        <v>152</v>
      </c>
      <c r="C91" s="61" t="s">
        <v>48</v>
      </c>
      <c r="D91" s="88">
        <v>504356.7</v>
      </c>
      <c r="E91" s="88">
        <v>211981.8</v>
      </c>
      <c r="F91" s="43">
        <f t="shared" ref="F91:F154" si="8">+E91-D91</f>
        <v>-292374.90000000002</v>
      </c>
      <c r="G91" s="72">
        <f t="shared" ref="G91:G154" si="9">+E91/D91-1</f>
        <v>-0.57969865375041119</v>
      </c>
      <c r="H91" s="7"/>
      <c r="I91" s="7"/>
    </row>
    <row r="92" spans="1:9" s="40" customFormat="1" ht="37.5" hidden="1" x14ac:dyDescent="0.3">
      <c r="A92" s="38" t="s">
        <v>153</v>
      </c>
      <c r="B92" s="87" t="s">
        <v>154</v>
      </c>
      <c r="C92" s="61" t="s">
        <v>48</v>
      </c>
      <c r="D92" s="39">
        <v>168657.2</v>
      </c>
      <c r="E92" s="88">
        <v>1412327.5799999998</v>
      </c>
      <c r="F92" s="43">
        <f t="shared" si="8"/>
        <v>1243670.3799999999</v>
      </c>
      <c r="G92" s="72">
        <f t="shared" si="9"/>
        <v>7.3739536764514035</v>
      </c>
      <c r="H92" s="7"/>
      <c r="I92" s="7"/>
    </row>
    <row r="93" spans="1:9" s="40" customFormat="1" ht="37.5" hidden="1" x14ac:dyDescent="0.3">
      <c r="A93" s="38" t="s">
        <v>155</v>
      </c>
      <c r="B93" s="87" t="s">
        <v>156</v>
      </c>
      <c r="C93" s="61" t="s">
        <v>48</v>
      </c>
      <c r="D93" s="88">
        <v>504356.7</v>
      </c>
      <c r="E93" s="88">
        <v>211981.8</v>
      </c>
      <c r="F93" s="43">
        <f>+E93-D93</f>
        <v>-292374.90000000002</v>
      </c>
      <c r="G93" s="72">
        <f>+E93/D93-1</f>
        <v>-0.57969865375041119</v>
      </c>
      <c r="H93" s="7"/>
      <c r="I93" s="7"/>
    </row>
    <row r="94" spans="1:9" s="40" customFormat="1" x14ac:dyDescent="0.3">
      <c r="A94" s="38" t="s">
        <v>157</v>
      </c>
      <c r="B94" s="87" t="s">
        <v>158</v>
      </c>
      <c r="C94" s="61" t="s">
        <v>48</v>
      </c>
      <c r="D94" s="88">
        <v>505311.7</v>
      </c>
      <c r="E94" s="88">
        <v>211981.8</v>
      </c>
      <c r="F94" s="43">
        <f>+E94-D94</f>
        <v>-293329.90000000002</v>
      </c>
      <c r="G94" s="72">
        <f>+E94/D94-1</f>
        <v>-0.58049299076193961</v>
      </c>
      <c r="H94" s="7"/>
      <c r="I94" s="7"/>
    </row>
    <row r="95" spans="1:9" s="40" customFormat="1" ht="37.5" hidden="1" x14ac:dyDescent="0.3">
      <c r="A95" s="38" t="s">
        <v>159</v>
      </c>
      <c r="B95" s="87" t="s">
        <v>160</v>
      </c>
      <c r="C95" s="61" t="s">
        <v>161</v>
      </c>
      <c r="D95" s="43">
        <f>IF(D94&gt;D93,D94-D93,0)</f>
        <v>955</v>
      </c>
      <c r="E95" s="43">
        <f>IF(E94&gt;E93,E94-E93,0)</f>
        <v>0</v>
      </c>
      <c r="F95" s="43">
        <f>+E95-D95</f>
        <v>-955</v>
      </c>
      <c r="G95" s="72">
        <f>+E95/D95-1</f>
        <v>-1</v>
      </c>
      <c r="H95" s="7"/>
      <c r="I95" s="7"/>
    </row>
    <row r="96" spans="1:9" s="40" customFormat="1" ht="37.5" hidden="1" x14ac:dyDescent="0.3">
      <c r="A96" s="38" t="s">
        <v>162</v>
      </c>
      <c r="B96" s="87" t="s">
        <v>163</v>
      </c>
      <c r="C96" s="61" t="s">
        <v>161</v>
      </c>
      <c r="D96" s="43">
        <f>IF(D91&gt;D93,D91-D93,0)</f>
        <v>0</v>
      </c>
      <c r="E96" s="43">
        <f>IF(E91&gt;E93,E91-E93,0)</f>
        <v>0</v>
      </c>
      <c r="F96" s="43">
        <f>+E96-D96</f>
        <v>0</v>
      </c>
      <c r="G96" s="72" t="e">
        <f>+E96/D96-1</f>
        <v>#DIV/0!</v>
      </c>
      <c r="H96" s="7"/>
      <c r="I96" s="7"/>
    </row>
    <row r="97" spans="1:15" x14ac:dyDescent="0.3">
      <c r="A97" s="38" t="s">
        <v>164</v>
      </c>
      <c r="B97" s="89" t="s">
        <v>165</v>
      </c>
      <c r="C97" s="61" t="s">
        <v>48</v>
      </c>
      <c r="D97" s="53">
        <f>+D98+D99</f>
        <v>60341230.299999997</v>
      </c>
      <c r="E97" s="53">
        <f>+E98+E99</f>
        <v>60806644.800000004</v>
      </c>
      <c r="F97" s="53">
        <f t="shared" si="8"/>
        <v>465414.50000000745</v>
      </c>
      <c r="G97" s="124">
        <f t="shared" si="9"/>
        <v>7.7130429340948048E-3</v>
      </c>
    </row>
    <row r="98" spans="1:15" s="40" customFormat="1" ht="37.5" hidden="1" x14ac:dyDescent="0.3">
      <c r="A98" s="38" t="s">
        <v>166</v>
      </c>
      <c r="B98" s="87" t="s">
        <v>167</v>
      </c>
      <c r="C98" s="61" t="s">
        <v>48</v>
      </c>
      <c r="D98" s="39">
        <v>37758481.600000001</v>
      </c>
      <c r="E98" s="39">
        <v>46695934.700000003</v>
      </c>
      <c r="F98" s="43">
        <f t="shared" si="8"/>
        <v>8937453.1000000015</v>
      </c>
      <c r="G98" s="72">
        <f t="shared" si="9"/>
        <v>0.23670054306421062</v>
      </c>
      <c r="H98" s="7"/>
      <c r="I98" s="7"/>
    </row>
    <row r="99" spans="1:15" s="40" customFormat="1" ht="37.5" hidden="1" x14ac:dyDescent="0.3">
      <c r="A99" s="38" t="s">
        <v>168</v>
      </c>
      <c r="B99" s="87" t="s">
        <v>169</v>
      </c>
      <c r="C99" s="61" t="s">
        <v>48</v>
      </c>
      <c r="D99" s="39">
        <v>22582748.699999999</v>
      </c>
      <c r="E99" s="39">
        <v>14110710.1</v>
      </c>
      <c r="F99" s="43">
        <f t="shared" si="8"/>
        <v>-8472038.5999999996</v>
      </c>
      <c r="G99" s="72">
        <f t="shared" si="9"/>
        <v>-0.37515533261900935</v>
      </c>
      <c r="H99" s="7"/>
      <c r="I99" s="7"/>
    </row>
    <row r="100" spans="1:15" s="40" customFormat="1" ht="37.5" hidden="1" x14ac:dyDescent="0.3">
      <c r="A100" s="38" t="s">
        <v>170</v>
      </c>
      <c r="B100" s="87" t="s">
        <v>171</v>
      </c>
      <c r="C100" s="61" t="s">
        <v>48</v>
      </c>
      <c r="D100" s="39">
        <v>37758481.600000001</v>
      </c>
      <c r="E100" s="39">
        <v>46695934.700000003</v>
      </c>
      <c r="F100" s="43">
        <f t="shared" si="8"/>
        <v>8937453.1000000015</v>
      </c>
      <c r="G100" s="72">
        <f t="shared" si="9"/>
        <v>0.23670054306421062</v>
      </c>
      <c r="H100" s="7"/>
      <c r="I100" s="7"/>
    </row>
    <row r="101" spans="1:15" s="40" customFormat="1" x14ac:dyDescent="0.3">
      <c r="A101" s="38" t="s">
        <v>172</v>
      </c>
      <c r="B101" s="87" t="s">
        <v>173</v>
      </c>
      <c r="C101" s="61" t="s">
        <v>48</v>
      </c>
      <c r="D101" s="39">
        <v>37758481.600000001</v>
      </c>
      <c r="E101" s="39">
        <v>46695934.700000003</v>
      </c>
      <c r="F101" s="43">
        <f t="shared" si="8"/>
        <v>8937453.1000000015</v>
      </c>
      <c r="G101" s="72">
        <f t="shared" si="9"/>
        <v>0.23670054306421062</v>
      </c>
      <c r="H101" s="7"/>
      <c r="I101" s="7"/>
    </row>
    <row r="102" spans="1:15" s="40" customFormat="1" ht="37.5" hidden="1" x14ac:dyDescent="0.3">
      <c r="A102" s="38" t="s">
        <v>174</v>
      </c>
      <c r="B102" s="87" t="s">
        <v>175</v>
      </c>
      <c r="C102" s="61" t="s">
        <v>48</v>
      </c>
      <c r="D102" s="43">
        <f>IF(D101&gt;D100,D101-D100,0)</f>
        <v>0</v>
      </c>
      <c r="E102" s="43">
        <f>IF(E101&gt;E100,E101-E100,0)</f>
        <v>0</v>
      </c>
      <c r="F102" s="43">
        <f t="shared" si="8"/>
        <v>0</v>
      </c>
      <c r="G102" s="72" t="e">
        <f t="shared" si="9"/>
        <v>#DIV/0!</v>
      </c>
      <c r="H102" s="7"/>
      <c r="I102" s="7"/>
    </row>
    <row r="103" spans="1:15" s="40" customFormat="1" ht="56.25" hidden="1" x14ac:dyDescent="0.3">
      <c r="A103" s="38" t="s">
        <v>176</v>
      </c>
      <c r="B103" s="87" t="s">
        <v>177</v>
      </c>
      <c r="C103" s="61" t="s">
        <v>48</v>
      </c>
      <c r="D103" s="43">
        <f>IF(D98&gt;D100,D98-D100,0)</f>
        <v>0</v>
      </c>
      <c r="E103" s="43">
        <f>IF(E98&gt;E100,E98-E100,0)</f>
        <v>0</v>
      </c>
      <c r="F103" s="43">
        <f t="shared" si="8"/>
        <v>0</v>
      </c>
      <c r="G103" s="72" t="e">
        <f t="shared" si="9"/>
        <v>#DIV/0!</v>
      </c>
      <c r="H103" s="7"/>
      <c r="I103" s="7"/>
    </row>
    <row r="104" spans="1:15" ht="56.25" x14ac:dyDescent="0.3">
      <c r="A104" s="38" t="s">
        <v>178</v>
      </c>
      <c r="B104" s="89" t="s">
        <v>179</v>
      </c>
      <c r="C104" s="61" t="s">
        <v>48</v>
      </c>
      <c r="D104" s="62">
        <f>+D105+D108</f>
        <v>38263793.299999997</v>
      </c>
      <c r="E104" s="62">
        <f>+E105+E108</f>
        <v>46907916.5</v>
      </c>
      <c r="F104" s="62">
        <f t="shared" si="8"/>
        <v>8644123.200000003</v>
      </c>
      <c r="G104" s="127">
        <f t="shared" si="9"/>
        <v>0.22590868428091793</v>
      </c>
      <c r="J104" s="90"/>
    </row>
    <row r="105" spans="1:15" x14ac:dyDescent="0.3">
      <c r="A105" s="57" t="s">
        <v>180</v>
      </c>
      <c r="B105" s="91" t="s">
        <v>181</v>
      </c>
      <c r="C105" s="61" t="s">
        <v>48</v>
      </c>
      <c r="D105" s="62">
        <f>+D106+D107</f>
        <v>505311.7</v>
      </c>
      <c r="E105" s="62">
        <f>+E106+E107</f>
        <v>211981.80000000002</v>
      </c>
      <c r="F105" s="62">
        <f t="shared" si="8"/>
        <v>-293329.90000000002</v>
      </c>
      <c r="G105" s="127">
        <f t="shared" si="9"/>
        <v>-0.58049299076193961</v>
      </c>
    </row>
    <row r="106" spans="1:15" s="40" customFormat="1" ht="37.5" x14ac:dyDescent="0.3">
      <c r="A106" s="57" t="s">
        <v>182</v>
      </c>
      <c r="B106" s="87" t="s">
        <v>183</v>
      </c>
      <c r="C106" s="61" t="s">
        <v>48</v>
      </c>
      <c r="D106" s="88">
        <v>499930.5</v>
      </c>
      <c r="E106" s="88">
        <v>198114.7</v>
      </c>
      <c r="F106" s="121">
        <f t="shared" si="8"/>
        <v>-301815.8</v>
      </c>
      <c r="G106" s="122">
        <f t="shared" si="9"/>
        <v>-0.60371551645678745</v>
      </c>
      <c r="H106" s="7"/>
      <c r="I106" s="7"/>
    </row>
    <row r="107" spans="1:15" s="40" customFormat="1" ht="37.5" x14ac:dyDescent="0.3">
      <c r="A107" s="57" t="s">
        <v>184</v>
      </c>
      <c r="B107" s="87" t="s">
        <v>185</v>
      </c>
      <c r="C107" s="61" t="s">
        <v>48</v>
      </c>
      <c r="D107" s="39">
        <v>5381.2</v>
      </c>
      <c r="E107" s="88">
        <v>13867.1</v>
      </c>
      <c r="F107" s="121">
        <f t="shared" si="8"/>
        <v>8485.9000000000015</v>
      </c>
      <c r="G107" s="122">
        <f t="shared" si="9"/>
        <v>1.5769530959637259</v>
      </c>
      <c r="H107" s="7"/>
      <c r="I107" s="7"/>
    </row>
    <row r="108" spans="1:15" x14ac:dyDescent="0.3">
      <c r="A108" s="57" t="s">
        <v>186</v>
      </c>
      <c r="B108" s="91" t="s">
        <v>187</v>
      </c>
      <c r="C108" s="61" t="s">
        <v>48</v>
      </c>
      <c r="D108" s="62">
        <f>+D109+D110</f>
        <v>37758481.599999994</v>
      </c>
      <c r="E108" s="62">
        <f>+E109+E110</f>
        <v>46695934.700000003</v>
      </c>
      <c r="F108" s="62">
        <f>+E108-D108</f>
        <v>8937453.1000000089</v>
      </c>
      <c r="G108" s="127">
        <f t="shared" si="9"/>
        <v>0.23670054306421084</v>
      </c>
    </row>
    <row r="109" spans="1:15" ht="75" x14ac:dyDescent="0.3">
      <c r="A109" s="57" t="s">
        <v>188</v>
      </c>
      <c r="B109" s="87" t="s">
        <v>189</v>
      </c>
      <c r="C109" s="61" t="s">
        <v>48</v>
      </c>
      <c r="D109" s="39">
        <v>128675.8</v>
      </c>
      <c r="E109" s="39">
        <v>218036.2</v>
      </c>
      <c r="F109" s="43">
        <f t="shared" si="8"/>
        <v>89360.400000000009</v>
      </c>
      <c r="G109" s="72">
        <f t="shared" si="9"/>
        <v>0.69446158485123077</v>
      </c>
    </row>
    <row r="110" spans="1:15" ht="37.5" x14ac:dyDescent="0.3">
      <c r="A110" s="57" t="s">
        <v>190</v>
      </c>
      <c r="B110" s="87" t="s">
        <v>191</v>
      </c>
      <c r="C110" s="61" t="s">
        <v>48</v>
      </c>
      <c r="D110" s="39">
        <v>37629805.799999997</v>
      </c>
      <c r="E110" s="39">
        <v>46477898.5</v>
      </c>
      <c r="F110" s="43">
        <f t="shared" si="8"/>
        <v>8848092.700000003</v>
      </c>
      <c r="G110" s="72">
        <f t="shared" si="9"/>
        <v>0.23513522092107109</v>
      </c>
    </row>
    <row r="111" spans="1:15" ht="37.5" hidden="1" x14ac:dyDescent="0.3">
      <c r="A111" s="38" t="s">
        <v>192</v>
      </c>
      <c r="B111" s="92" t="s">
        <v>193</v>
      </c>
      <c r="C111" s="66" t="s">
        <v>48</v>
      </c>
      <c r="D111" s="62">
        <f>D83-D104</f>
        <v>22750450.900000006</v>
      </c>
      <c r="E111" s="62">
        <f>E83-E104</f>
        <v>15523037.68</v>
      </c>
      <c r="F111" s="43">
        <f t="shared" si="8"/>
        <v>-7227413.2200000063</v>
      </c>
      <c r="G111" s="72">
        <f t="shared" si="9"/>
        <v>-0.31768219679549314</v>
      </c>
    </row>
    <row r="112" spans="1:15" ht="87.6" hidden="1" customHeight="1" x14ac:dyDescent="0.3">
      <c r="A112" s="38" t="s">
        <v>194</v>
      </c>
      <c r="B112" s="93" t="s">
        <v>195</v>
      </c>
      <c r="C112" s="66" t="s">
        <v>48</v>
      </c>
      <c r="D112" s="39">
        <v>0</v>
      </c>
      <c r="E112" s="39">
        <v>0</v>
      </c>
      <c r="F112" s="43">
        <f t="shared" si="8"/>
        <v>0</v>
      </c>
      <c r="G112" s="72" t="e">
        <f t="shared" si="9"/>
        <v>#DIV/0!</v>
      </c>
      <c r="O112" s="40"/>
    </row>
    <row r="113" spans="1:12" ht="56.25" hidden="1" x14ac:dyDescent="0.3">
      <c r="A113" s="38" t="s">
        <v>196</v>
      </c>
      <c r="B113" s="93" t="s">
        <v>197</v>
      </c>
      <c r="C113" s="61" t="s">
        <v>48</v>
      </c>
      <c r="D113" s="39">
        <v>13978803.1</v>
      </c>
      <c r="E113" s="39">
        <v>13780863.800000001</v>
      </c>
      <c r="F113" s="62">
        <f t="shared" si="8"/>
        <v>-197939.29999999888</v>
      </c>
      <c r="G113" s="127">
        <f t="shared" si="9"/>
        <v>-1.4159960519080417E-2</v>
      </c>
      <c r="I113" s="17"/>
      <c r="J113" s="90"/>
    </row>
    <row r="114" spans="1:12" ht="93.75" hidden="1" x14ac:dyDescent="0.3">
      <c r="A114" s="38" t="s">
        <v>198</v>
      </c>
      <c r="B114" s="93" t="s">
        <v>199</v>
      </c>
      <c r="C114" s="61" t="s">
        <v>48</v>
      </c>
      <c r="D114" s="39">
        <v>1335959669.2</v>
      </c>
      <c r="E114" s="39">
        <v>1398113162.3</v>
      </c>
      <c r="F114" s="62">
        <f t="shared" si="8"/>
        <v>62153493.099999905</v>
      </c>
      <c r="G114" s="127">
        <f t="shared" si="9"/>
        <v>4.6523480111655413E-2</v>
      </c>
      <c r="H114" s="94"/>
      <c r="I114" s="17"/>
      <c r="J114" s="90"/>
    </row>
    <row r="115" spans="1:12" s="50" customFormat="1" ht="101.25" x14ac:dyDescent="0.3">
      <c r="A115" s="34" t="s">
        <v>200</v>
      </c>
      <c r="B115" s="95" t="s">
        <v>201</v>
      </c>
      <c r="C115" s="78" t="s">
        <v>11</v>
      </c>
      <c r="D115" s="48">
        <f>+D116+D117</f>
        <v>175</v>
      </c>
      <c r="E115" s="48">
        <f>+E116+E117</f>
        <v>170</v>
      </c>
      <c r="F115" s="96">
        <f t="shared" si="8"/>
        <v>-5</v>
      </c>
      <c r="G115" s="135">
        <f t="shared" si="9"/>
        <v>-2.8571428571428581E-2</v>
      </c>
      <c r="H115" s="49"/>
      <c r="I115" s="49"/>
    </row>
    <row r="116" spans="1:12" ht="56.25" hidden="1" x14ac:dyDescent="0.3">
      <c r="A116" s="38" t="s">
        <v>202</v>
      </c>
      <c r="B116" s="91" t="s">
        <v>203</v>
      </c>
      <c r="C116" s="61" t="s">
        <v>11</v>
      </c>
      <c r="D116" s="62">
        <f t="shared" ref="D116:E119" si="10">+D123+D130</f>
        <v>136</v>
      </c>
      <c r="E116" s="62">
        <f t="shared" si="10"/>
        <v>80</v>
      </c>
      <c r="F116" s="62">
        <f>+E116-D116</f>
        <v>-56</v>
      </c>
      <c r="G116" s="127">
        <f>+E116/D116-1</f>
        <v>-0.41176470588235292</v>
      </c>
    </row>
    <row r="117" spans="1:12" ht="56.25" hidden="1" x14ac:dyDescent="0.3">
      <c r="A117" s="38" t="s">
        <v>204</v>
      </c>
      <c r="B117" s="91" t="s">
        <v>205</v>
      </c>
      <c r="C117" s="61" t="s">
        <v>11</v>
      </c>
      <c r="D117" s="62">
        <f t="shared" si="10"/>
        <v>39</v>
      </c>
      <c r="E117" s="62">
        <f t="shared" si="10"/>
        <v>90</v>
      </c>
      <c r="F117" s="62">
        <f>+E117-D117</f>
        <v>51</v>
      </c>
      <c r="G117" s="127">
        <f>+E117/D117-1</f>
        <v>1.3076923076923075</v>
      </c>
    </row>
    <row r="118" spans="1:12" ht="56.25" hidden="1" x14ac:dyDescent="0.3">
      <c r="A118" s="38" t="s">
        <v>206</v>
      </c>
      <c r="B118" s="91" t="s">
        <v>207</v>
      </c>
      <c r="C118" s="61" t="s">
        <v>11</v>
      </c>
      <c r="D118" s="62">
        <f t="shared" si="10"/>
        <v>127</v>
      </c>
      <c r="E118" s="62">
        <f t="shared" si="10"/>
        <v>77</v>
      </c>
      <c r="F118" s="62">
        <f t="shared" si="8"/>
        <v>-50</v>
      </c>
      <c r="G118" s="127">
        <f t="shared" si="9"/>
        <v>-0.39370078740157477</v>
      </c>
    </row>
    <row r="119" spans="1:12" ht="37.5" hidden="1" x14ac:dyDescent="0.3">
      <c r="A119" s="38" t="s">
        <v>208</v>
      </c>
      <c r="B119" s="91" t="s">
        <v>209</v>
      </c>
      <c r="C119" s="61" t="s">
        <v>11</v>
      </c>
      <c r="D119" s="62">
        <f t="shared" si="10"/>
        <v>128</v>
      </c>
      <c r="E119" s="62">
        <f t="shared" si="10"/>
        <v>77</v>
      </c>
      <c r="F119" s="62">
        <f t="shared" si="8"/>
        <v>-51</v>
      </c>
      <c r="G119" s="127">
        <f t="shared" si="9"/>
        <v>-0.3984375</v>
      </c>
    </row>
    <row r="120" spans="1:12" ht="56.25" hidden="1" x14ac:dyDescent="0.3">
      <c r="A120" s="38" t="s">
        <v>210</v>
      </c>
      <c r="B120" s="91" t="s">
        <v>211</v>
      </c>
      <c r="C120" s="61" t="s">
        <v>11</v>
      </c>
      <c r="D120" s="43">
        <f>IF(D119&gt;D118,D119-D118,0)</f>
        <v>1</v>
      </c>
      <c r="E120" s="43">
        <f>IF(E119&gt;E118,E119-E118,0)</f>
        <v>0</v>
      </c>
      <c r="F120" s="62">
        <f t="shared" si="8"/>
        <v>-1</v>
      </c>
      <c r="G120" s="127">
        <f t="shared" si="9"/>
        <v>-1</v>
      </c>
      <c r="L120" s="97"/>
    </row>
    <row r="121" spans="1:12" ht="56.25" hidden="1" x14ac:dyDescent="0.3">
      <c r="A121" s="38" t="s">
        <v>212</v>
      </c>
      <c r="B121" s="91" t="s">
        <v>213</v>
      </c>
      <c r="C121" s="61" t="s">
        <v>11</v>
      </c>
      <c r="D121" s="62">
        <f>IF(D116&gt;D118,D116-D118,0)</f>
        <v>9</v>
      </c>
      <c r="E121" s="62">
        <f>IF(E116&gt;E118,E116-E118,0)</f>
        <v>3</v>
      </c>
      <c r="F121" s="62">
        <f t="shared" si="8"/>
        <v>-6</v>
      </c>
      <c r="G121" s="127">
        <f t="shared" si="9"/>
        <v>-0.66666666666666674</v>
      </c>
      <c r="H121" s="10"/>
      <c r="I121" s="10"/>
    </row>
    <row r="122" spans="1:12" ht="56.25" x14ac:dyDescent="0.3">
      <c r="A122" s="38" t="s">
        <v>214</v>
      </c>
      <c r="B122" s="93" t="s">
        <v>215</v>
      </c>
      <c r="C122" s="61" t="s">
        <v>11</v>
      </c>
      <c r="D122" s="62">
        <f>+D123+D124</f>
        <v>48</v>
      </c>
      <c r="E122" s="62">
        <f>+E123+E124</f>
        <v>70</v>
      </c>
      <c r="F122" s="43">
        <f t="shared" si="8"/>
        <v>22</v>
      </c>
      <c r="G122" s="72">
        <f t="shared" si="9"/>
        <v>0.45833333333333326</v>
      </c>
    </row>
    <row r="123" spans="1:12" ht="37.5" hidden="1" x14ac:dyDescent="0.3">
      <c r="A123" s="38" t="s">
        <v>216</v>
      </c>
      <c r="B123" s="91" t="s">
        <v>217</v>
      </c>
      <c r="C123" s="61" t="s">
        <v>11</v>
      </c>
      <c r="D123" s="39">
        <f>43</f>
        <v>43</v>
      </c>
      <c r="E123" s="39">
        <f>29+3</f>
        <v>32</v>
      </c>
      <c r="F123" s="62">
        <f t="shared" si="8"/>
        <v>-11</v>
      </c>
      <c r="G123" s="127">
        <f t="shared" si="9"/>
        <v>-0.2558139534883721</v>
      </c>
    </row>
    <row r="124" spans="1:12" ht="37.5" hidden="1" x14ac:dyDescent="0.3">
      <c r="A124" s="38" t="s">
        <v>218</v>
      </c>
      <c r="B124" s="91" t="s">
        <v>219</v>
      </c>
      <c r="C124" s="61" t="s">
        <v>11</v>
      </c>
      <c r="D124" s="39">
        <f>5</f>
        <v>5</v>
      </c>
      <c r="E124" s="39">
        <v>38</v>
      </c>
      <c r="F124" s="62">
        <f t="shared" si="8"/>
        <v>33</v>
      </c>
      <c r="G124" s="127">
        <f t="shared" si="9"/>
        <v>6.6</v>
      </c>
    </row>
    <row r="125" spans="1:12" ht="37.5" hidden="1" x14ac:dyDescent="0.3">
      <c r="A125" s="38" t="s">
        <v>220</v>
      </c>
      <c r="B125" s="91" t="s">
        <v>221</v>
      </c>
      <c r="C125" s="61" t="s">
        <v>11</v>
      </c>
      <c r="D125" s="39">
        <f>43-9</f>
        <v>34</v>
      </c>
      <c r="E125" s="39">
        <v>29</v>
      </c>
      <c r="F125" s="62">
        <f t="shared" si="8"/>
        <v>-5</v>
      </c>
      <c r="G125" s="127">
        <f t="shared" si="9"/>
        <v>-0.1470588235294118</v>
      </c>
    </row>
    <row r="126" spans="1:12" ht="37.5" hidden="1" x14ac:dyDescent="0.3">
      <c r="A126" s="38" t="s">
        <v>222</v>
      </c>
      <c r="B126" s="91" t="s">
        <v>223</v>
      </c>
      <c r="C126" s="61" t="s">
        <v>11</v>
      </c>
      <c r="D126" s="39">
        <f>43-9</f>
        <v>34</v>
      </c>
      <c r="E126" s="39">
        <v>29</v>
      </c>
      <c r="F126" s="62">
        <f t="shared" si="8"/>
        <v>-5</v>
      </c>
      <c r="G126" s="127">
        <f t="shared" si="9"/>
        <v>-0.1470588235294118</v>
      </c>
    </row>
    <row r="127" spans="1:12" ht="37.5" hidden="1" x14ac:dyDescent="0.3">
      <c r="A127" s="38" t="s">
        <v>224</v>
      </c>
      <c r="B127" s="91" t="s">
        <v>225</v>
      </c>
      <c r="C127" s="61" t="s">
        <v>11</v>
      </c>
      <c r="D127" s="43">
        <f>IF(D126&gt;D125,D126-D125,0)</f>
        <v>0</v>
      </c>
      <c r="E127" s="43">
        <f>IF(E126&gt;E125,E126-E125,0)</f>
        <v>0</v>
      </c>
      <c r="F127" s="62">
        <f t="shared" si="8"/>
        <v>0</v>
      </c>
      <c r="G127" s="127" t="e">
        <f t="shared" si="9"/>
        <v>#DIV/0!</v>
      </c>
    </row>
    <row r="128" spans="1:12" ht="37.5" hidden="1" x14ac:dyDescent="0.3">
      <c r="A128" s="38" t="s">
        <v>226</v>
      </c>
      <c r="B128" s="91" t="s">
        <v>227</v>
      </c>
      <c r="C128" s="61" t="s">
        <v>11</v>
      </c>
      <c r="D128" s="62">
        <f>IF(D123&gt;D125,D123-D125,0)</f>
        <v>9</v>
      </c>
      <c r="E128" s="62">
        <f>IF(E123&gt;E125,E123-E125,0)</f>
        <v>3</v>
      </c>
      <c r="F128" s="62">
        <f>+E128-D128</f>
        <v>-6</v>
      </c>
      <c r="G128" s="127">
        <f t="shared" si="9"/>
        <v>-0.66666666666666674</v>
      </c>
    </row>
    <row r="129" spans="1:10" ht="56.25" x14ac:dyDescent="0.3">
      <c r="A129" s="38" t="s">
        <v>228</v>
      </c>
      <c r="B129" s="93" t="s">
        <v>229</v>
      </c>
      <c r="C129" s="61" t="s">
        <v>11</v>
      </c>
      <c r="D129" s="62">
        <f>+D130+D131</f>
        <v>127</v>
      </c>
      <c r="E129" s="62">
        <f>+E130+E131</f>
        <v>100</v>
      </c>
      <c r="F129" s="62">
        <f t="shared" si="8"/>
        <v>-27</v>
      </c>
      <c r="G129" s="127">
        <f t="shared" si="9"/>
        <v>-0.21259842519685035</v>
      </c>
    </row>
    <row r="130" spans="1:10" ht="37.5" hidden="1" x14ac:dyDescent="0.3">
      <c r="A130" s="38" t="s">
        <v>230</v>
      </c>
      <c r="B130" s="91" t="s">
        <v>231</v>
      </c>
      <c r="C130" s="61" t="s">
        <v>11</v>
      </c>
      <c r="D130" s="39">
        <v>93</v>
      </c>
      <c r="E130" s="39">
        <v>48</v>
      </c>
      <c r="F130" s="62">
        <f t="shared" si="8"/>
        <v>-45</v>
      </c>
      <c r="G130" s="127">
        <f t="shared" si="9"/>
        <v>-0.4838709677419355</v>
      </c>
    </row>
    <row r="131" spans="1:10" ht="37.5" hidden="1" x14ac:dyDescent="0.3">
      <c r="A131" s="38" t="s">
        <v>232</v>
      </c>
      <c r="B131" s="91" t="s">
        <v>233</v>
      </c>
      <c r="C131" s="61" t="s">
        <v>11</v>
      </c>
      <c r="D131" s="39">
        <v>34</v>
      </c>
      <c r="E131" s="39">
        <v>52</v>
      </c>
      <c r="F131" s="62">
        <f t="shared" si="8"/>
        <v>18</v>
      </c>
      <c r="G131" s="127">
        <f t="shared" si="9"/>
        <v>0.52941176470588225</v>
      </c>
    </row>
    <row r="132" spans="1:10" ht="37.5" hidden="1" x14ac:dyDescent="0.3">
      <c r="A132" s="38" t="s">
        <v>234</v>
      </c>
      <c r="B132" s="91" t="s">
        <v>235</v>
      </c>
      <c r="C132" s="61" t="s">
        <v>11</v>
      </c>
      <c r="D132" s="39">
        <v>93</v>
      </c>
      <c r="E132" s="39">
        <v>48</v>
      </c>
      <c r="F132" s="62">
        <f t="shared" si="8"/>
        <v>-45</v>
      </c>
      <c r="G132" s="127">
        <f t="shared" si="9"/>
        <v>-0.4838709677419355</v>
      </c>
    </row>
    <row r="133" spans="1:10" ht="34.9" hidden="1" customHeight="1" x14ac:dyDescent="0.3">
      <c r="A133" s="38" t="s">
        <v>236</v>
      </c>
      <c r="B133" s="91" t="s">
        <v>237</v>
      </c>
      <c r="C133" s="61" t="s">
        <v>11</v>
      </c>
      <c r="D133" s="39">
        <v>94</v>
      </c>
      <c r="E133" s="39">
        <v>48</v>
      </c>
      <c r="F133" s="62">
        <f t="shared" si="8"/>
        <v>-46</v>
      </c>
      <c r="G133" s="127">
        <f t="shared" si="9"/>
        <v>-0.48936170212765961</v>
      </c>
    </row>
    <row r="134" spans="1:10" ht="37.5" hidden="1" x14ac:dyDescent="0.3">
      <c r="A134" s="38" t="s">
        <v>238</v>
      </c>
      <c r="B134" s="91" t="s">
        <v>239</v>
      </c>
      <c r="C134" s="61" t="s">
        <v>11</v>
      </c>
      <c r="D134" s="43">
        <f>IF(D133&gt;D132,D133-D132,0)</f>
        <v>1</v>
      </c>
      <c r="E134" s="43">
        <f>IF(E133&gt;E132,E133-E132,0)</f>
        <v>0</v>
      </c>
      <c r="F134" s="62">
        <f t="shared" si="8"/>
        <v>-1</v>
      </c>
      <c r="G134" s="127">
        <f t="shared" si="9"/>
        <v>-1</v>
      </c>
    </row>
    <row r="135" spans="1:10" ht="37.5" hidden="1" x14ac:dyDescent="0.3">
      <c r="A135" s="38" t="s">
        <v>240</v>
      </c>
      <c r="B135" s="91" t="s">
        <v>241</v>
      </c>
      <c r="C135" s="61" t="s">
        <v>11</v>
      </c>
      <c r="D135" s="62">
        <f>IF(D130&gt;D132,D130-D132,0)</f>
        <v>0</v>
      </c>
      <c r="E135" s="62">
        <f>IF(E130&gt;E132,E130-E132,0)</f>
        <v>0</v>
      </c>
      <c r="F135" s="62">
        <f t="shared" si="8"/>
        <v>0</v>
      </c>
      <c r="G135" s="127" t="e">
        <f t="shared" si="9"/>
        <v>#DIV/0!</v>
      </c>
    </row>
    <row r="136" spans="1:10" s="26" customFormat="1" ht="150.6" customHeight="1" x14ac:dyDescent="0.3">
      <c r="A136" s="34" t="s">
        <v>242</v>
      </c>
      <c r="B136" s="95" t="s">
        <v>243</v>
      </c>
      <c r="C136" s="78" t="s">
        <v>11</v>
      </c>
      <c r="D136" s="98">
        <f>D137+D138+D139+D140+D141+D143+D142</f>
        <v>8</v>
      </c>
      <c r="E136" s="98">
        <f>E137+E138+E139+E140+E141+E143+E142</f>
        <v>4</v>
      </c>
      <c r="F136" s="48">
        <f t="shared" si="8"/>
        <v>-4</v>
      </c>
      <c r="G136" s="123">
        <f t="shared" si="9"/>
        <v>-0.5</v>
      </c>
      <c r="H136" s="51"/>
      <c r="I136" s="51"/>
      <c r="J136" s="68"/>
    </row>
    <row r="137" spans="1:10" ht="93.75" hidden="1" x14ac:dyDescent="0.3">
      <c r="A137" s="38" t="s">
        <v>244</v>
      </c>
      <c r="B137" s="91" t="s">
        <v>245</v>
      </c>
      <c r="C137" s="61" t="s">
        <v>11</v>
      </c>
      <c r="D137" s="39">
        <v>6</v>
      </c>
      <c r="E137" s="39">
        <v>1</v>
      </c>
      <c r="F137" s="62">
        <f t="shared" si="8"/>
        <v>-5</v>
      </c>
      <c r="G137" s="127">
        <f t="shared" si="9"/>
        <v>-0.83333333333333337</v>
      </c>
      <c r="H137" s="10"/>
    </row>
    <row r="138" spans="1:10" ht="56.25" hidden="1" x14ac:dyDescent="0.3">
      <c r="A138" s="38" t="s">
        <v>246</v>
      </c>
      <c r="B138" s="91" t="s">
        <v>247</v>
      </c>
      <c r="C138" s="61" t="s">
        <v>11</v>
      </c>
      <c r="D138" s="39">
        <v>0</v>
      </c>
      <c r="E138" s="39">
        <v>0</v>
      </c>
      <c r="F138" s="62">
        <f t="shared" si="8"/>
        <v>0</v>
      </c>
      <c r="G138" s="127" t="e">
        <f t="shared" si="9"/>
        <v>#DIV/0!</v>
      </c>
      <c r="H138" s="10"/>
    </row>
    <row r="139" spans="1:10" ht="37.5" hidden="1" x14ac:dyDescent="0.3">
      <c r="A139" s="38" t="s">
        <v>248</v>
      </c>
      <c r="B139" s="91" t="s">
        <v>249</v>
      </c>
      <c r="C139" s="61" t="s">
        <v>11</v>
      </c>
      <c r="D139" s="39">
        <v>0</v>
      </c>
      <c r="E139" s="39">
        <v>0</v>
      </c>
      <c r="F139" s="62">
        <f t="shared" si="8"/>
        <v>0</v>
      </c>
      <c r="G139" s="127" t="e">
        <f t="shared" si="9"/>
        <v>#DIV/0!</v>
      </c>
      <c r="H139" s="90"/>
    </row>
    <row r="140" spans="1:10" ht="56.25" hidden="1" x14ac:dyDescent="0.3">
      <c r="A140" s="38" t="s">
        <v>250</v>
      </c>
      <c r="B140" s="91" t="s">
        <v>251</v>
      </c>
      <c r="C140" s="61" t="s">
        <v>11</v>
      </c>
      <c r="D140" s="39">
        <v>0</v>
      </c>
      <c r="E140" s="39">
        <v>3</v>
      </c>
      <c r="F140" s="62">
        <f t="shared" si="8"/>
        <v>3</v>
      </c>
      <c r="G140" s="127" t="e">
        <f t="shared" si="9"/>
        <v>#DIV/0!</v>
      </c>
      <c r="H140" s="90"/>
    </row>
    <row r="141" spans="1:10" ht="56.25" hidden="1" x14ac:dyDescent="0.3">
      <c r="A141" s="38" t="s">
        <v>252</v>
      </c>
      <c r="B141" s="91" t="s">
        <v>253</v>
      </c>
      <c r="C141" s="61" t="s">
        <v>11</v>
      </c>
      <c r="D141" s="39">
        <v>0</v>
      </c>
      <c r="E141" s="39">
        <v>0</v>
      </c>
      <c r="F141" s="62">
        <f t="shared" si="8"/>
        <v>0</v>
      </c>
      <c r="G141" s="127" t="e">
        <f t="shared" si="9"/>
        <v>#DIV/0!</v>
      </c>
      <c r="H141" s="90"/>
    </row>
    <row r="142" spans="1:10" ht="75" hidden="1" x14ac:dyDescent="0.3">
      <c r="A142" s="38" t="s">
        <v>254</v>
      </c>
      <c r="B142" s="91" t="s">
        <v>255</v>
      </c>
      <c r="C142" s="61" t="s">
        <v>11</v>
      </c>
      <c r="D142" s="39">
        <v>0</v>
      </c>
      <c r="E142" s="39">
        <v>0</v>
      </c>
      <c r="F142" s="62">
        <f t="shared" si="8"/>
        <v>0</v>
      </c>
      <c r="G142" s="127" t="e">
        <f t="shared" si="9"/>
        <v>#DIV/0!</v>
      </c>
      <c r="H142" s="90"/>
    </row>
    <row r="143" spans="1:10" ht="37.5" hidden="1" x14ac:dyDescent="0.3">
      <c r="A143" s="38" t="s">
        <v>256</v>
      </c>
      <c r="B143" s="91" t="s">
        <v>257</v>
      </c>
      <c r="C143" s="61" t="s">
        <v>11</v>
      </c>
      <c r="D143" s="39">
        <v>2</v>
      </c>
      <c r="E143" s="39">
        <v>0</v>
      </c>
      <c r="F143" s="62">
        <f t="shared" si="8"/>
        <v>-2</v>
      </c>
      <c r="G143" s="127">
        <f t="shared" si="9"/>
        <v>-1</v>
      </c>
      <c r="H143" s="90"/>
    </row>
    <row r="144" spans="1:10" s="26" customFormat="1" ht="181.15" customHeight="1" x14ac:dyDescent="0.3">
      <c r="A144" s="34" t="s">
        <v>258</v>
      </c>
      <c r="B144" s="95" t="s">
        <v>259</v>
      </c>
      <c r="C144" s="78" t="s">
        <v>11</v>
      </c>
      <c r="D144" s="98">
        <f>+D145+D146+D147</f>
        <v>113</v>
      </c>
      <c r="E144" s="98">
        <f>+E145+E146+E147</f>
        <v>120</v>
      </c>
      <c r="F144" s="48">
        <f t="shared" si="8"/>
        <v>7</v>
      </c>
      <c r="G144" s="123">
        <f t="shared" si="9"/>
        <v>6.1946902654867353E-2</v>
      </c>
      <c r="H144" s="51"/>
      <c r="I144" s="51"/>
    </row>
    <row r="145" spans="1:9" ht="75" x14ac:dyDescent="0.3">
      <c r="A145" s="38" t="s">
        <v>260</v>
      </c>
      <c r="B145" s="91" t="s">
        <v>261</v>
      </c>
      <c r="C145" s="66" t="s">
        <v>11</v>
      </c>
      <c r="D145" s="66">
        <f>+D150+D155</f>
        <v>101</v>
      </c>
      <c r="E145" s="66">
        <f>+E150+E155</f>
        <v>106</v>
      </c>
      <c r="F145" s="43">
        <f t="shared" si="8"/>
        <v>5</v>
      </c>
      <c r="G145" s="72">
        <f t="shared" si="9"/>
        <v>4.9504950495049549E-2</v>
      </c>
    </row>
    <row r="146" spans="1:9" ht="75" x14ac:dyDescent="0.3">
      <c r="A146" s="38" t="s">
        <v>262</v>
      </c>
      <c r="B146" s="91" t="s">
        <v>263</v>
      </c>
      <c r="C146" s="66" t="s">
        <v>11</v>
      </c>
      <c r="D146" s="66">
        <f>D151+D156</f>
        <v>9</v>
      </c>
      <c r="E146" s="66">
        <f>E151+E156</f>
        <v>1</v>
      </c>
      <c r="F146" s="43">
        <f t="shared" si="8"/>
        <v>-8</v>
      </c>
      <c r="G146" s="72">
        <f t="shared" si="9"/>
        <v>-0.88888888888888884</v>
      </c>
    </row>
    <row r="147" spans="1:9" ht="75" x14ac:dyDescent="0.3">
      <c r="A147" s="38" t="s">
        <v>264</v>
      </c>
      <c r="B147" s="91" t="s">
        <v>265</v>
      </c>
      <c r="C147" s="66" t="s">
        <v>11</v>
      </c>
      <c r="D147" s="66">
        <f>+D152+D157</f>
        <v>3</v>
      </c>
      <c r="E147" s="66">
        <f>+E152+E157</f>
        <v>13</v>
      </c>
      <c r="F147" s="43">
        <f t="shared" si="8"/>
        <v>10</v>
      </c>
      <c r="G147" s="72">
        <f t="shared" si="9"/>
        <v>3.333333333333333</v>
      </c>
    </row>
    <row r="148" spans="1:9" ht="112.5" x14ac:dyDescent="0.3">
      <c r="A148" s="38" t="s">
        <v>266</v>
      </c>
      <c r="B148" s="91" t="s">
        <v>267</v>
      </c>
      <c r="C148" s="61" t="s">
        <v>48</v>
      </c>
      <c r="D148" s="66">
        <f>+D153+D158</f>
        <v>11998.300000000001</v>
      </c>
      <c r="E148" s="66">
        <f>+E153+E158</f>
        <v>8435.2999999999993</v>
      </c>
      <c r="F148" s="43">
        <f t="shared" si="8"/>
        <v>-3563.0000000000018</v>
      </c>
      <c r="G148" s="72">
        <f t="shared" si="9"/>
        <v>-0.29695873582090804</v>
      </c>
    </row>
    <row r="149" spans="1:9" ht="75" x14ac:dyDescent="0.3">
      <c r="A149" s="38" t="s">
        <v>268</v>
      </c>
      <c r="B149" s="93" t="s">
        <v>269</v>
      </c>
      <c r="C149" s="61" t="s">
        <v>11</v>
      </c>
      <c r="D149" s="62">
        <f>+D150+D151+D152</f>
        <v>13</v>
      </c>
      <c r="E149" s="62">
        <f>+E150+E151+E152</f>
        <v>15</v>
      </c>
      <c r="F149" s="62">
        <f t="shared" si="8"/>
        <v>2</v>
      </c>
      <c r="G149" s="127">
        <f t="shared" si="9"/>
        <v>0.15384615384615374</v>
      </c>
    </row>
    <row r="150" spans="1:9" s="40" customFormat="1" ht="56.25" hidden="1" x14ac:dyDescent="0.3">
      <c r="A150" s="38" t="s">
        <v>270</v>
      </c>
      <c r="B150" s="91" t="s">
        <v>271</v>
      </c>
      <c r="C150" s="61" t="s">
        <v>11</v>
      </c>
      <c r="D150" s="88">
        <v>13</v>
      </c>
      <c r="E150" s="39">
        <v>14</v>
      </c>
      <c r="F150" s="43">
        <f t="shared" si="8"/>
        <v>1</v>
      </c>
      <c r="G150" s="72">
        <f t="shared" si="9"/>
        <v>7.6923076923076872E-2</v>
      </c>
      <c r="H150" s="7"/>
      <c r="I150" s="7"/>
    </row>
    <row r="151" spans="1:9" s="40" customFormat="1" ht="56.25" hidden="1" x14ac:dyDescent="0.3">
      <c r="A151" s="38" t="s">
        <v>272</v>
      </c>
      <c r="B151" s="91" t="s">
        <v>273</v>
      </c>
      <c r="C151" s="61" t="s">
        <v>11</v>
      </c>
      <c r="D151" s="88">
        <v>0</v>
      </c>
      <c r="E151" s="39">
        <v>0</v>
      </c>
      <c r="F151" s="43">
        <f t="shared" si="8"/>
        <v>0</v>
      </c>
      <c r="G151" s="72" t="e">
        <f t="shared" si="9"/>
        <v>#DIV/0!</v>
      </c>
      <c r="H151" s="7"/>
      <c r="I151" s="7"/>
    </row>
    <row r="152" spans="1:9" s="40" customFormat="1" ht="56.25" hidden="1" x14ac:dyDescent="0.3">
      <c r="A152" s="38" t="s">
        <v>274</v>
      </c>
      <c r="B152" s="91" t="s">
        <v>275</v>
      </c>
      <c r="C152" s="61" t="s">
        <v>11</v>
      </c>
      <c r="D152" s="88">
        <v>0</v>
      </c>
      <c r="E152" s="39">
        <v>1</v>
      </c>
      <c r="F152" s="43">
        <f t="shared" si="8"/>
        <v>1</v>
      </c>
      <c r="G152" s="72" t="e">
        <f t="shared" si="9"/>
        <v>#DIV/0!</v>
      </c>
      <c r="H152" s="7"/>
      <c r="I152" s="7"/>
    </row>
    <row r="153" spans="1:9" s="40" customFormat="1" ht="56.25" hidden="1" x14ac:dyDescent="0.3">
      <c r="A153" s="38" t="s">
        <v>276</v>
      </c>
      <c r="B153" s="91" t="s">
        <v>277</v>
      </c>
      <c r="C153" s="61" t="s">
        <v>48</v>
      </c>
      <c r="D153" s="88">
        <v>3262.1</v>
      </c>
      <c r="E153" s="39">
        <v>2725.5</v>
      </c>
      <c r="F153" s="43">
        <f t="shared" si="8"/>
        <v>-536.59999999999991</v>
      </c>
      <c r="G153" s="72">
        <f t="shared" si="9"/>
        <v>-0.16449526378713097</v>
      </c>
      <c r="H153" s="7"/>
      <c r="I153" s="7"/>
    </row>
    <row r="154" spans="1:9" ht="75" hidden="1" x14ac:dyDescent="0.3">
      <c r="A154" s="38" t="s">
        <v>278</v>
      </c>
      <c r="B154" s="93" t="s">
        <v>279</v>
      </c>
      <c r="C154" s="61" t="s">
        <v>11</v>
      </c>
      <c r="D154" s="62">
        <f>D156+D157+D155</f>
        <v>100</v>
      </c>
      <c r="E154" s="62">
        <f>E156+E157+E155</f>
        <v>105</v>
      </c>
      <c r="F154" s="62">
        <f t="shared" si="8"/>
        <v>5</v>
      </c>
      <c r="G154" s="127">
        <f t="shared" si="9"/>
        <v>5.0000000000000044E-2</v>
      </c>
    </row>
    <row r="155" spans="1:9" s="40" customFormat="1" ht="63.6" hidden="1" customHeight="1" x14ac:dyDescent="0.3">
      <c r="A155" s="38" t="s">
        <v>280</v>
      </c>
      <c r="B155" s="91" t="s">
        <v>281</v>
      </c>
      <c r="C155" s="61" t="s">
        <v>11</v>
      </c>
      <c r="D155" s="39">
        <v>88</v>
      </c>
      <c r="E155" s="39">
        <v>92</v>
      </c>
      <c r="F155" s="62">
        <f t="shared" ref="F155:F202" si="11">+E155-D155</f>
        <v>4</v>
      </c>
      <c r="G155" s="127">
        <f t="shared" ref="G155:G202" si="12">+E155/D155-1</f>
        <v>4.5454545454545414E-2</v>
      </c>
      <c r="H155" s="7"/>
      <c r="I155" s="7"/>
    </row>
    <row r="156" spans="1:9" s="40" customFormat="1" ht="75" hidden="1" x14ac:dyDescent="0.3">
      <c r="A156" s="38" t="s">
        <v>282</v>
      </c>
      <c r="B156" s="91" t="s">
        <v>283</v>
      </c>
      <c r="C156" s="61" t="s">
        <v>11</v>
      </c>
      <c r="D156" s="39">
        <v>9</v>
      </c>
      <c r="E156" s="39">
        <v>1</v>
      </c>
      <c r="F156" s="62">
        <f t="shared" si="11"/>
        <v>-8</v>
      </c>
      <c r="G156" s="127">
        <f t="shared" si="12"/>
        <v>-0.88888888888888884</v>
      </c>
      <c r="H156" s="7"/>
      <c r="I156" s="7"/>
    </row>
    <row r="157" spans="1:9" s="40" customFormat="1" ht="75" hidden="1" x14ac:dyDescent="0.3">
      <c r="A157" s="38" t="s">
        <v>284</v>
      </c>
      <c r="B157" s="91" t="s">
        <v>285</v>
      </c>
      <c r="C157" s="61" t="s">
        <v>11</v>
      </c>
      <c r="D157" s="39">
        <v>3</v>
      </c>
      <c r="E157" s="39">
        <v>12</v>
      </c>
      <c r="F157" s="62">
        <f t="shared" si="11"/>
        <v>9</v>
      </c>
      <c r="G157" s="127">
        <f t="shared" si="12"/>
        <v>3</v>
      </c>
      <c r="H157" s="7"/>
      <c r="I157" s="7"/>
    </row>
    <row r="158" spans="1:9" s="40" customFormat="1" ht="75" hidden="1" x14ac:dyDescent="0.3">
      <c r="A158" s="38" t="s">
        <v>286</v>
      </c>
      <c r="B158" s="91" t="s">
        <v>287</v>
      </c>
      <c r="C158" s="61" t="s">
        <v>48</v>
      </c>
      <c r="D158" s="39">
        <v>8736.2000000000007</v>
      </c>
      <c r="E158" s="39">
        <v>5709.8</v>
      </c>
      <c r="F158" s="62">
        <f t="shared" si="11"/>
        <v>-3026.4000000000005</v>
      </c>
      <c r="G158" s="127">
        <f t="shared" si="12"/>
        <v>-0.34642064055310096</v>
      </c>
      <c r="H158" s="7"/>
      <c r="I158" s="7"/>
    </row>
    <row r="159" spans="1:9" s="99" customFormat="1" ht="162" x14ac:dyDescent="0.3">
      <c r="A159" s="34" t="s">
        <v>288</v>
      </c>
      <c r="B159" s="95" t="s">
        <v>289</v>
      </c>
      <c r="C159" s="78" t="s">
        <v>11</v>
      </c>
      <c r="D159" s="47">
        <v>0</v>
      </c>
      <c r="E159" s="47">
        <v>0</v>
      </c>
      <c r="F159" s="48">
        <f t="shared" si="11"/>
        <v>0</v>
      </c>
      <c r="G159" s="123" t="e">
        <f t="shared" si="12"/>
        <v>#DIV/0!</v>
      </c>
      <c r="H159" s="49"/>
      <c r="I159" s="49"/>
    </row>
    <row r="160" spans="1:9" s="50" customFormat="1" ht="40.5" x14ac:dyDescent="0.3">
      <c r="A160" s="34" t="s">
        <v>290</v>
      </c>
      <c r="B160" s="95" t="s">
        <v>291</v>
      </c>
      <c r="C160" s="78" t="s">
        <v>11</v>
      </c>
      <c r="D160" s="48">
        <f>+D161+D162+D163</f>
        <v>191</v>
      </c>
      <c r="E160" s="48">
        <f>+E161+E162+E163</f>
        <v>163</v>
      </c>
      <c r="F160" s="96">
        <f t="shared" si="11"/>
        <v>-28</v>
      </c>
      <c r="G160" s="135">
        <f t="shared" si="12"/>
        <v>-0.1465968586387435</v>
      </c>
      <c r="H160" s="49"/>
      <c r="I160" s="49"/>
    </row>
    <row r="161" spans="1:9" x14ac:dyDescent="0.3">
      <c r="A161" s="38" t="s">
        <v>292</v>
      </c>
      <c r="B161" s="100" t="s">
        <v>293</v>
      </c>
      <c r="C161" s="61" t="s">
        <v>11</v>
      </c>
      <c r="D161" s="39">
        <v>0</v>
      </c>
      <c r="E161" s="39">
        <v>0</v>
      </c>
      <c r="F161" s="62">
        <f t="shared" si="11"/>
        <v>0</v>
      </c>
      <c r="G161" s="127" t="e">
        <f t="shared" si="12"/>
        <v>#DIV/0!</v>
      </c>
    </row>
    <row r="162" spans="1:9" x14ac:dyDescent="0.3">
      <c r="A162" s="38" t="s">
        <v>294</v>
      </c>
      <c r="B162" s="100" t="s">
        <v>295</v>
      </c>
      <c r="C162" s="61" t="s">
        <v>11</v>
      </c>
      <c r="D162" s="39">
        <v>113</v>
      </c>
      <c r="E162" s="39">
        <v>106</v>
      </c>
      <c r="F162" s="62">
        <f t="shared" si="11"/>
        <v>-7</v>
      </c>
      <c r="G162" s="127">
        <f t="shared" si="12"/>
        <v>-6.1946902654867242E-2</v>
      </c>
    </row>
    <row r="163" spans="1:9" x14ac:dyDescent="0.3">
      <c r="A163" s="38" t="s">
        <v>296</v>
      </c>
      <c r="B163" s="100" t="s">
        <v>297</v>
      </c>
      <c r="C163" s="61" t="s">
        <v>11</v>
      </c>
      <c r="D163" s="39">
        <v>78</v>
      </c>
      <c r="E163" s="39">
        <f>32+25</f>
        <v>57</v>
      </c>
      <c r="F163" s="62">
        <f t="shared" si="11"/>
        <v>-21</v>
      </c>
      <c r="G163" s="127">
        <f t="shared" si="12"/>
        <v>-0.26923076923076927</v>
      </c>
    </row>
    <row r="164" spans="1:9" s="50" customFormat="1" ht="40.5" hidden="1" x14ac:dyDescent="0.3">
      <c r="A164" s="34" t="s">
        <v>298</v>
      </c>
      <c r="B164" s="95" t="s">
        <v>299</v>
      </c>
      <c r="C164" s="78" t="s">
        <v>300</v>
      </c>
      <c r="D164" s="47">
        <v>31</v>
      </c>
      <c r="E164" s="47">
        <v>31</v>
      </c>
      <c r="F164" s="96">
        <f t="shared" si="11"/>
        <v>0</v>
      </c>
      <c r="G164" s="135">
        <f t="shared" si="12"/>
        <v>0</v>
      </c>
      <c r="H164" s="49"/>
      <c r="I164" s="49"/>
    </row>
    <row r="165" spans="1:9" hidden="1" x14ac:dyDescent="0.3">
      <c r="A165" s="38" t="s">
        <v>301</v>
      </c>
      <c r="B165" s="100" t="s">
        <v>302</v>
      </c>
      <c r="C165" s="61" t="s">
        <v>300</v>
      </c>
      <c r="D165" s="39">
        <v>12</v>
      </c>
      <c r="E165" s="39">
        <v>14</v>
      </c>
      <c r="F165" s="43">
        <f t="shared" si="11"/>
        <v>2</v>
      </c>
      <c r="G165" s="72">
        <f t="shared" si="12"/>
        <v>0.16666666666666674</v>
      </c>
    </row>
    <row r="166" spans="1:9" s="50" customFormat="1" ht="60.75" hidden="1" x14ac:dyDescent="0.3">
      <c r="A166" s="34" t="s">
        <v>303</v>
      </c>
      <c r="B166" s="95" t="s">
        <v>304</v>
      </c>
      <c r="C166" s="78" t="s">
        <v>48</v>
      </c>
      <c r="D166" s="48">
        <f>+D167+D168</f>
        <v>309936</v>
      </c>
      <c r="E166" s="48">
        <f>+E167+E168</f>
        <v>347229</v>
      </c>
      <c r="F166" s="96">
        <f t="shared" si="11"/>
        <v>37293</v>
      </c>
      <c r="G166" s="135">
        <f t="shared" si="12"/>
        <v>0.12032484125754994</v>
      </c>
      <c r="H166" s="49"/>
      <c r="I166" s="49"/>
    </row>
    <row r="167" spans="1:9" hidden="1" x14ac:dyDescent="0.3">
      <c r="A167" s="57" t="s">
        <v>305</v>
      </c>
      <c r="B167" s="91" t="s">
        <v>306</v>
      </c>
      <c r="C167" s="61" t="s">
        <v>48</v>
      </c>
      <c r="D167" s="39">
        <v>303929.8</v>
      </c>
      <c r="E167" s="39">
        <v>346979.9</v>
      </c>
      <c r="F167" s="43">
        <f t="shared" si="11"/>
        <v>43050.100000000035</v>
      </c>
      <c r="G167" s="72">
        <f t="shared" si="12"/>
        <v>0.14164487983738372</v>
      </c>
    </row>
    <row r="168" spans="1:9" hidden="1" x14ac:dyDescent="0.3">
      <c r="A168" s="57" t="s">
        <v>307</v>
      </c>
      <c r="B168" s="91" t="s">
        <v>308</v>
      </c>
      <c r="C168" s="61" t="s">
        <v>48</v>
      </c>
      <c r="D168" s="39">
        <v>6006.2</v>
      </c>
      <c r="E168" s="39">
        <v>249.1</v>
      </c>
      <c r="F168" s="43">
        <f t="shared" si="11"/>
        <v>-5757.0999999999995</v>
      </c>
      <c r="G168" s="72">
        <f t="shared" si="12"/>
        <v>-0.95852618960407576</v>
      </c>
    </row>
    <row r="169" spans="1:9" s="26" customFormat="1" ht="20.25" x14ac:dyDescent="0.3">
      <c r="A169" s="101"/>
      <c r="B169" s="136" t="s">
        <v>309</v>
      </c>
      <c r="C169" s="136"/>
      <c r="D169" s="136"/>
      <c r="E169" s="136"/>
      <c r="F169" s="136"/>
      <c r="G169" s="136"/>
      <c r="H169" s="51"/>
      <c r="I169" s="51"/>
    </row>
    <row r="170" spans="1:9" ht="75" x14ac:dyDescent="0.3">
      <c r="A170" s="38" t="s">
        <v>310</v>
      </c>
      <c r="B170" s="93" t="s">
        <v>311</v>
      </c>
      <c r="C170" s="61" t="s">
        <v>312</v>
      </c>
      <c r="D170" s="66">
        <f>+D104/D167</f>
        <v>125.89681334308119</v>
      </c>
      <c r="E170" s="66">
        <f>+E104/E167</f>
        <v>135.18914640300488</v>
      </c>
      <c r="F170" s="43">
        <f>+E170-D170</f>
        <v>9.292333059923692</v>
      </c>
      <c r="G170" s="72">
        <f>+E170/D170-1</f>
        <v>7.3809120446926446E-2</v>
      </c>
    </row>
    <row r="171" spans="1:9" ht="93.75" x14ac:dyDescent="0.3">
      <c r="A171" s="38" t="s">
        <v>313</v>
      </c>
      <c r="B171" s="93" t="s">
        <v>314</v>
      </c>
      <c r="C171" s="61" t="s">
        <v>315</v>
      </c>
      <c r="D171" s="102">
        <f>D86/D84</f>
        <v>1</v>
      </c>
      <c r="E171" s="102">
        <f>E86/E84</f>
        <v>1</v>
      </c>
      <c r="F171" s="43">
        <f>+E171-D171</f>
        <v>0</v>
      </c>
      <c r="G171" s="72">
        <f>+E171/D171-1</f>
        <v>0</v>
      </c>
      <c r="H171" s="10"/>
    </row>
    <row r="172" spans="1:9" ht="112.5" x14ac:dyDescent="0.3">
      <c r="A172" s="38" t="s">
        <v>316</v>
      </c>
      <c r="B172" s="93" t="s">
        <v>317</v>
      </c>
      <c r="C172" s="61" t="s">
        <v>315</v>
      </c>
      <c r="D172" s="102">
        <f>+D118/D116</f>
        <v>0.93382352941176472</v>
      </c>
      <c r="E172" s="102">
        <f>+E118/E116</f>
        <v>0.96250000000000002</v>
      </c>
      <c r="F172" s="43">
        <f t="shared" ref="F172:F185" si="13">+E172-D172</f>
        <v>2.8676470588235303E-2</v>
      </c>
      <c r="G172" s="72">
        <f t="shared" ref="G172:G185" si="14">+E172/D172-1</f>
        <v>3.0708661417322869E-2</v>
      </c>
    </row>
    <row r="173" spans="1:9" ht="93.75" x14ac:dyDescent="0.3">
      <c r="A173" s="38" t="s">
        <v>318</v>
      </c>
      <c r="B173" s="93" t="s">
        <v>319</v>
      </c>
      <c r="C173" s="61" t="s">
        <v>315</v>
      </c>
      <c r="D173" s="102">
        <f>+D125/D123</f>
        <v>0.79069767441860461</v>
      </c>
      <c r="E173" s="102">
        <f>+E125/E123</f>
        <v>0.90625</v>
      </c>
      <c r="F173" s="43">
        <f t="shared" si="13"/>
        <v>0.11555232558139539</v>
      </c>
      <c r="G173" s="72">
        <f t="shared" si="14"/>
        <v>0.14613970588235303</v>
      </c>
    </row>
    <row r="174" spans="1:9" ht="93.75" x14ac:dyDescent="0.3">
      <c r="A174" s="38" t="s">
        <v>320</v>
      </c>
      <c r="B174" s="93" t="s">
        <v>321</v>
      </c>
      <c r="C174" s="61" t="s">
        <v>315</v>
      </c>
      <c r="D174" s="102">
        <f>+D132/D130</f>
        <v>1</v>
      </c>
      <c r="E174" s="102">
        <f>+E132/E130</f>
        <v>1</v>
      </c>
      <c r="F174" s="43">
        <f t="shared" si="13"/>
        <v>0</v>
      </c>
      <c r="G174" s="72">
        <f t="shared" si="14"/>
        <v>0</v>
      </c>
    </row>
    <row r="175" spans="1:9" ht="37.5" x14ac:dyDescent="0.3">
      <c r="A175" s="38" t="s">
        <v>322</v>
      </c>
      <c r="B175" s="93" t="s">
        <v>323</v>
      </c>
      <c r="C175" s="61" t="s">
        <v>161</v>
      </c>
      <c r="D175" s="66">
        <f>D50/D18</f>
        <v>3973197.6437499998</v>
      </c>
      <c r="E175" s="66">
        <f>E50/E18</f>
        <v>3487262.01</v>
      </c>
      <c r="F175" s="43">
        <f>+E175-D175</f>
        <v>-485935.63375000004</v>
      </c>
      <c r="G175" s="72">
        <f>+E175/D175-1</f>
        <v>-0.12230341335130823</v>
      </c>
    </row>
    <row r="176" spans="1:9" ht="37.5" x14ac:dyDescent="0.3">
      <c r="A176" s="38" t="s">
        <v>324</v>
      </c>
      <c r="B176" s="100" t="s">
        <v>325</v>
      </c>
      <c r="C176" s="61" t="s">
        <v>161</v>
      </c>
      <c r="D176" s="66">
        <f>D51/D18</f>
        <v>1906695.1312500001</v>
      </c>
      <c r="E176" s="66">
        <f>E51/E18</f>
        <v>1732931.16</v>
      </c>
      <c r="F176" s="43">
        <f>+E176-D176</f>
        <v>-173763.97125000018</v>
      </c>
      <c r="G176" s="72">
        <f>+E176/D176-1</f>
        <v>-9.1133589425008488E-2</v>
      </c>
    </row>
    <row r="177" spans="1:9" ht="56.25" x14ac:dyDescent="0.3">
      <c r="A177" s="38" t="s">
        <v>326</v>
      </c>
      <c r="B177" s="93" t="s">
        <v>327</v>
      </c>
      <c r="C177" s="61" t="s">
        <v>315</v>
      </c>
      <c r="D177" s="102">
        <f>+D50/D31</f>
        <v>1.2273665967572502</v>
      </c>
      <c r="E177" s="102">
        <f>+E50/E31</f>
        <v>1.3772209764255499</v>
      </c>
      <c r="F177" s="43">
        <f>+E177-D177</f>
        <v>0.14985437966829962</v>
      </c>
      <c r="G177" s="72">
        <f>+E177/D177-1</f>
        <v>0.1220942300892176</v>
      </c>
    </row>
    <row r="178" spans="1:9" ht="63" customHeight="1" x14ac:dyDescent="0.3">
      <c r="A178" s="38" t="s">
        <v>328</v>
      </c>
      <c r="B178" s="100" t="s">
        <v>329</v>
      </c>
      <c r="C178" s="61" t="s">
        <v>315</v>
      </c>
      <c r="D178" s="102">
        <f>+D51/D31</f>
        <v>0.58900012637860644</v>
      </c>
      <c r="E178" s="102">
        <f>+E51/E31</f>
        <v>0.6843848088872051</v>
      </c>
      <c r="F178" s="43">
        <f>+E178-D178</f>
        <v>9.5384682508598662E-2</v>
      </c>
      <c r="G178" s="72">
        <f>+E178/D178-1</f>
        <v>0.16194339905334054</v>
      </c>
    </row>
    <row r="179" spans="1:9" s="26" customFormat="1" ht="20.25" hidden="1" x14ac:dyDescent="0.3">
      <c r="A179" s="103" t="s">
        <v>330</v>
      </c>
      <c r="B179" s="104" t="s">
        <v>331</v>
      </c>
      <c r="C179" s="105"/>
      <c r="D179" s="106"/>
      <c r="E179" s="106"/>
      <c r="F179" s="107"/>
      <c r="G179" s="108"/>
      <c r="H179" s="51"/>
      <c r="I179" s="51"/>
    </row>
    <row r="180" spans="1:9" ht="52.15" hidden="1" customHeight="1" x14ac:dyDescent="0.3">
      <c r="A180" s="38" t="s">
        <v>332</v>
      </c>
      <c r="B180" s="109" t="s">
        <v>333</v>
      </c>
      <c r="C180" s="74" t="s">
        <v>11</v>
      </c>
      <c r="D180" s="110">
        <f>D9/D165</f>
        <v>0.91666666666666663</v>
      </c>
      <c r="E180" s="110">
        <f>E9/E165</f>
        <v>0.6428571428571429</v>
      </c>
      <c r="F180" s="58">
        <f t="shared" si="13"/>
        <v>-0.27380952380952372</v>
      </c>
      <c r="G180" s="59">
        <f t="shared" si="14"/>
        <v>-0.29870129870129858</v>
      </c>
    </row>
    <row r="181" spans="1:9" ht="37.5" hidden="1" x14ac:dyDescent="0.3">
      <c r="A181" s="38" t="s">
        <v>334</v>
      </c>
      <c r="B181" s="100" t="s">
        <v>335</v>
      </c>
      <c r="C181" s="61" t="s">
        <v>11</v>
      </c>
      <c r="D181" s="111">
        <f>+D18/D165</f>
        <v>2.6666666666666665</v>
      </c>
      <c r="E181" s="111">
        <f>+E18/E165</f>
        <v>2.7142857142857144</v>
      </c>
      <c r="F181" s="62">
        <f t="shared" si="13"/>
        <v>4.7619047619047894E-2</v>
      </c>
      <c r="G181" s="63">
        <f t="shared" si="14"/>
        <v>1.7857142857143016E-2</v>
      </c>
    </row>
    <row r="182" spans="1:9" hidden="1" x14ac:dyDescent="0.3">
      <c r="A182" s="38" t="s">
        <v>336</v>
      </c>
      <c r="B182" s="100" t="s">
        <v>337</v>
      </c>
      <c r="C182" s="61" t="s">
        <v>11</v>
      </c>
      <c r="D182" s="111">
        <f>+D50/D165</f>
        <v>10595193.716666667</v>
      </c>
      <c r="E182" s="111">
        <f>+E50/E165</f>
        <v>9465425.4557142854</v>
      </c>
      <c r="F182" s="62">
        <f>+E182-D182</f>
        <v>-1129768.2609523814</v>
      </c>
      <c r="G182" s="63">
        <f>+E182/D182-1</f>
        <v>-0.1066302600182959</v>
      </c>
    </row>
    <row r="183" spans="1:9" hidden="1" x14ac:dyDescent="0.3">
      <c r="A183" s="38" t="s">
        <v>338</v>
      </c>
      <c r="B183" s="100" t="s">
        <v>339</v>
      </c>
      <c r="C183" s="61" t="s">
        <v>48</v>
      </c>
      <c r="D183" s="111">
        <f>+D51/D165</f>
        <v>5084520.3500000006</v>
      </c>
      <c r="E183" s="111">
        <f>+E51/E165</f>
        <v>4703670.2914285716</v>
      </c>
      <c r="F183" s="62">
        <f t="shared" si="13"/>
        <v>-380850.05857142899</v>
      </c>
      <c r="G183" s="63">
        <f t="shared" si="14"/>
        <v>-7.4903832093312195E-2</v>
      </c>
    </row>
    <row r="184" spans="1:9" ht="56.25" hidden="1" x14ac:dyDescent="0.3">
      <c r="A184" s="38" t="s">
        <v>340</v>
      </c>
      <c r="B184" s="100" t="s">
        <v>341</v>
      </c>
      <c r="C184" s="61" t="s">
        <v>48</v>
      </c>
      <c r="D184" s="111">
        <f>+D104/D165</f>
        <v>3188649.4416666664</v>
      </c>
      <c r="E184" s="111">
        <f>+E104/E165</f>
        <v>3350565.4642857141</v>
      </c>
      <c r="F184" s="62">
        <f t="shared" si="13"/>
        <v>161916.02261904767</v>
      </c>
      <c r="G184" s="63">
        <f t="shared" si="14"/>
        <v>5.0778872240786699E-2</v>
      </c>
    </row>
    <row r="185" spans="1:9" ht="56.25" hidden="1" x14ac:dyDescent="0.3">
      <c r="A185" s="38" t="s">
        <v>342</v>
      </c>
      <c r="B185" s="100" t="s">
        <v>343</v>
      </c>
      <c r="C185" s="61" t="s">
        <v>48</v>
      </c>
      <c r="D185" s="111">
        <f>D31/D165</f>
        <v>8632460.541666666</v>
      </c>
      <c r="E185" s="111">
        <f>E31/E165</f>
        <v>6872844.3857142851</v>
      </c>
      <c r="F185" s="62">
        <f t="shared" si="13"/>
        <v>-1759616.155952381</v>
      </c>
      <c r="G185" s="63">
        <f t="shared" si="14"/>
        <v>-0.20383715019132342</v>
      </c>
    </row>
    <row r="186" spans="1:9" x14ac:dyDescent="0.3">
      <c r="F186" s="70"/>
    </row>
    <row r="187" spans="1:9" x14ac:dyDescent="0.3">
      <c r="F187" s="70"/>
    </row>
    <row r="188" spans="1:9" x14ac:dyDescent="0.3">
      <c r="B188" s="10"/>
    </row>
    <row r="189" spans="1:9" x14ac:dyDescent="0.3">
      <c r="B189" s="10"/>
    </row>
    <row r="190" spans="1:9" x14ac:dyDescent="0.3">
      <c r="B190" s="10"/>
    </row>
    <row r="191" spans="1:9" x14ac:dyDescent="0.3">
      <c r="B191" s="10"/>
    </row>
    <row r="192" spans="1:9" x14ac:dyDescent="0.3">
      <c r="B192" s="10"/>
    </row>
    <row r="193" spans="2:2" x14ac:dyDescent="0.3">
      <c r="B193" s="10"/>
    </row>
    <row r="194" spans="2:2" x14ac:dyDescent="0.3">
      <c r="B194" s="10"/>
    </row>
    <row r="195" spans="2:2" x14ac:dyDescent="0.3">
      <c r="B195" s="10"/>
    </row>
    <row r="196" spans="2:2" x14ac:dyDescent="0.3">
      <c r="B196" s="10"/>
    </row>
    <row r="197" spans="2:2" x14ac:dyDescent="0.3">
      <c r="B197" s="10"/>
    </row>
    <row r="198" spans="2:2" x14ac:dyDescent="0.3">
      <c r="B198" s="10"/>
    </row>
    <row r="199" spans="2:2" x14ac:dyDescent="0.3">
      <c r="B199" s="10"/>
    </row>
    <row r="200" spans="2:2" x14ac:dyDescent="0.3">
      <c r="B200" s="10"/>
    </row>
    <row r="201" spans="2:2" x14ac:dyDescent="0.3">
      <c r="B201" s="10"/>
    </row>
    <row r="202" spans="2:2" x14ac:dyDescent="0.3">
      <c r="B202" s="10"/>
    </row>
    <row r="203" spans="2:2" x14ac:dyDescent="0.3">
      <c r="B203" s="10"/>
    </row>
    <row r="204" spans="2:2" x14ac:dyDescent="0.3">
      <c r="B204" s="10"/>
    </row>
    <row r="205" spans="2:2" x14ac:dyDescent="0.3">
      <c r="B205" s="10"/>
    </row>
    <row r="206" spans="2:2" x14ac:dyDescent="0.3">
      <c r="B206" s="10"/>
    </row>
    <row r="207" spans="2:2" x14ac:dyDescent="0.3">
      <c r="B207" s="10"/>
    </row>
    <row r="208" spans="2:2" x14ac:dyDescent="0.3">
      <c r="B208" s="10"/>
    </row>
    <row r="209" spans="2:2" x14ac:dyDescent="0.3">
      <c r="B209" s="10"/>
    </row>
    <row r="210" spans="2:2" x14ac:dyDescent="0.3">
      <c r="B210" s="10"/>
    </row>
    <row r="211" spans="2:2" x14ac:dyDescent="0.3">
      <c r="B211" s="10"/>
    </row>
    <row r="212" spans="2:2" x14ac:dyDescent="0.3">
      <c r="B212" s="10"/>
    </row>
    <row r="213" spans="2:2" x14ac:dyDescent="0.3">
      <c r="B213" s="10"/>
    </row>
    <row r="214" spans="2:2" x14ac:dyDescent="0.3">
      <c r="B214" s="10"/>
    </row>
    <row r="215" spans="2:2" x14ac:dyDescent="0.3">
      <c r="B215" s="10"/>
    </row>
    <row r="216" spans="2:2" x14ac:dyDescent="0.3">
      <c r="B216" s="10"/>
    </row>
    <row r="217" spans="2:2" x14ac:dyDescent="0.3">
      <c r="B217" s="10"/>
    </row>
    <row r="218" spans="2:2" x14ac:dyDescent="0.3">
      <c r="B218" s="10"/>
    </row>
    <row r="219" spans="2:2" x14ac:dyDescent="0.3">
      <c r="B219" s="10"/>
    </row>
    <row r="220" spans="2:2" x14ac:dyDescent="0.3">
      <c r="B220" s="10"/>
    </row>
    <row r="221" spans="2:2" x14ac:dyDescent="0.3">
      <c r="B221" s="10"/>
    </row>
    <row r="222" spans="2:2" x14ac:dyDescent="0.3">
      <c r="B222" s="10"/>
    </row>
    <row r="223" spans="2:2" x14ac:dyDescent="0.3">
      <c r="B223" s="10"/>
    </row>
    <row r="224" spans="2:2" x14ac:dyDescent="0.3">
      <c r="B224" s="10"/>
    </row>
    <row r="225" spans="2:2" x14ac:dyDescent="0.3">
      <c r="B225" s="10"/>
    </row>
    <row r="226" spans="2:2" x14ac:dyDescent="0.3">
      <c r="B226" s="10"/>
    </row>
    <row r="227" spans="2:2" x14ac:dyDescent="0.3">
      <c r="B227" s="10"/>
    </row>
    <row r="228" spans="2:2" x14ac:dyDescent="0.3">
      <c r="B228" s="10"/>
    </row>
    <row r="229" spans="2:2" x14ac:dyDescent="0.3">
      <c r="B229" s="10"/>
    </row>
    <row r="230" spans="2:2" x14ac:dyDescent="0.3">
      <c r="B230" s="10"/>
    </row>
    <row r="231" spans="2:2" x14ac:dyDescent="0.3">
      <c r="B231" s="10"/>
    </row>
    <row r="232" spans="2:2" x14ac:dyDescent="0.3">
      <c r="B232" s="10"/>
    </row>
    <row r="233" spans="2:2" x14ac:dyDescent="0.3">
      <c r="B233" s="10"/>
    </row>
    <row r="234" spans="2:2" x14ac:dyDescent="0.3">
      <c r="B234" s="10"/>
    </row>
    <row r="235" spans="2:2" x14ac:dyDescent="0.3">
      <c r="B235" s="10"/>
    </row>
    <row r="236" spans="2:2" x14ac:dyDescent="0.3">
      <c r="B236" s="10"/>
    </row>
    <row r="237" spans="2:2" x14ac:dyDescent="0.3">
      <c r="B237" s="10"/>
    </row>
    <row r="238" spans="2:2" x14ac:dyDescent="0.3">
      <c r="B238" s="10"/>
    </row>
    <row r="239" spans="2:2" x14ac:dyDescent="0.3">
      <c r="B239" s="10"/>
    </row>
    <row r="240" spans="2:2" x14ac:dyDescent="0.3">
      <c r="B240" s="10"/>
    </row>
    <row r="241" spans="2:2" x14ac:dyDescent="0.3">
      <c r="B241" s="10"/>
    </row>
    <row r="242" spans="2:2" x14ac:dyDescent="0.3">
      <c r="B242" s="10"/>
    </row>
    <row r="243" spans="2:2" x14ac:dyDescent="0.3">
      <c r="B243" s="10"/>
    </row>
    <row r="244" spans="2:2" x14ac:dyDescent="0.3">
      <c r="B244" s="10"/>
    </row>
    <row r="245" spans="2:2" x14ac:dyDescent="0.3">
      <c r="B245" s="10"/>
    </row>
    <row r="246" spans="2:2" x14ac:dyDescent="0.3">
      <c r="B246" s="10"/>
    </row>
    <row r="247" spans="2:2" x14ac:dyDescent="0.3">
      <c r="B247" s="10"/>
    </row>
    <row r="248" spans="2:2" x14ac:dyDescent="0.3">
      <c r="B248" s="10"/>
    </row>
    <row r="249" spans="2:2" x14ac:dyDescent="0.3">
      <c r="B249" s="10"/>
    </row>
    <row r="250" spans="2:2" x14ac:dyDescent="0.3">
      <c r="B250" s="10"/>
    </row>
    <row r="251" spans="2:2" x14ac:dyDescent="0.3">
      <c r="B251" s="10"/>
    </row>
    <row r="252" spans="2:2" x14ac:dyDescent="0.3">
      <c r="B252" s="10"/>
    </row>
    <row r="253" spans="2:2" x14ac:dyDescent="0.3">
      <c r="B253" s="10"/>
    </row>
    <row r="254" spans="2:2" x14ac:dyDescent="0.3">
      <c r="B254" s="10"/>
    </row>
    <row r="255" spans="2:2" x14ac:dyDescent="0.3">
      <c r="B255" s="10"/>
    </row>
    <row r="256" spans="2:2" x14ac:dyDescent="0.3">
      <c r="B256" s="10"/>
    </row>
    <row r="257" spans="2:2" x14ac:dyDescent="0.3">
      <c r="B257" s="10"/>
    </row>
    <row r="258" spans="2:2" x14ac:dyDescent="0.3">
      <c r="B258" s="10"/>
    </row>
    <row r="259" spans="2:2" x14ac:dyDescent="0.3">
      <c r="B259" s="10"/>
    </row>
    <row r="260" spans="2:2" x14ac:dyDescent="0.3">
      <c r="B260" s="10"/>
    </row>
    <row r="261" spans="2:2" x14ac:dyDescent="0.3">
      <c r="B261" s="10"/>
    </row>
    <row r="262" spans="2:2" x14ac:dyDescent="0.3">
      <c r="B262" s="10"/>
    </row>
    <row r="263" spans="2:2" x14ac:dyDescent="0.3">
      <c r="B263" s="10"/>
    </row>
    <row r="264" spans="2:2" x14ac:dyDescent="0.3">
      <c r="B264" s="10"/>
    </row>
    <row r="265" spans="2:2" x14ac:dyDescent="0.3">
      <c r="B265" s="10"/>
    </row>
    <row r="266" spans="2:2" x14ac:dyDescent="0.3">
      <c r="B266" s="10"/>
    </row>
    <row r="267" spans="2:2" x14ac:dyDescent="0.3">
      <c r="B267" s="10"/>
    </row>
    <row r="268" spans="2:2" x14ac:dyDescent="0.3">
      <c r="B268" s="10"/>
    </row>
    <row r="269" spans="2:2" x14ac:dyDescent="0.3">
      <c r="B269" s="10"/>
    </row>
    <row r="270" spans="2:2" x14ac:dyDescent="0.3">
      <c r="B270" s="10"/>
    </row>
    <row r="271" spans="2:2" x14ac:dyDescent="0.3">
      <c r="B271" s="10"/>
    </row>
    <row r="272" spans="2:2" x14ac:dyDescent="0.3">
      <c r="B272" s="10"/>
    </row>
    <row r="273" spans="2:2" x14ac:dyDescent="0.3">
      <c r="B273" s="10"/>
    </row>
    <row r="274" spans="2:2" x14ac:dyDescent="0.3">
      <c r="B274" s="10"/>
    </row>
    <row r="275" spans="2:2" x14ac:dyDescent="0.3">
      <c r="B275" s="10"/>
    </row>
    <row r="276" spans="2:2" x14ac:dyDescent="0.3">
      <c r="B276" s="10"/>
    </row>
    <row r="277" spans="2:2" x14ac:dyDescent="0.3">
      <c r="B277" s="10"/>
    </row>
    <row r="278" spans="2:2" x14ac:dyDescent="0.3">
      <c r="B278" s="10"/>
    </row>
    <row r="279" spans="2:2" x14ac:dyDescent="0.3">
      <c r="B279" s="10"/>
    </row>
    <row r="280" spans="2:2" x14ac:dyDescent="0.3">
      <c r="B280" s="10"/>
    </row>
    <row r="281" spans="2:2" x14ac:dyDescent="0.3">
      <c r="B281" s="10"/>
    </row>
    <row r="282" spans="2:2" x14ac:dyDescent="0.3">
      <c r="B282" s="10"/>
    </row>
    <row r="283" spans="2:2" x14ac:dyDescent="0.3">
      <c r="B283" s="10"/>
    </row>
    <row r="284" spans="2:2" x14ac:dyDescent="0.3">
      <c r="B284" s="10"/>
    </row>
    <row r="285" spans="2:2" x14ac:dyDescent="0.3">
      <c r="B285" s="10"/>
    </row>
    <row r="286" spans="2:2" x14ac:dyDescent="0.3">
      <c r="B286" s="10"/>
    </row>
    <row r="287" spans="2:2" x14ac:dyDescent="0.3">
      <c r="B287" s="10"/>
    </row>
    <row r="288" spans="2:2" x14ac:dyDescent="0.3">
      <c r="B288" s="10"/>
    </row>
    <row r="289" spans="1:10" x14ac:dyDescent="0.3">
      <c r="B289" s="10"/>
    </row>
    <row r="290" spans="1:10" x14ac:dyDescent="0.3">
      <c r="B290" s="10"/>
    </row>
    <row r="291" spans="1:10" x14ac:dyDescent="0.3">
      <c r="B291" s="10"/>
    </row>
    <row r="292" spans="1:10" x14ac:dyDescent="0.3">
      <c r="B292" s="10"/>
    </row>
    <row r="293" spans="1:10" x14ac:dyDescent="0.3">
      <c r="B293" s="10"/>
    </row>
    <row r="294" spans="1:10" x14ac:dyDescent="0.3">
      <c r="B294" s="10"/>
    </row>
    <row r="295" spans="1:10" x14ac:dyDescent="0.3">
      <c r="B295" s="10"/>
    </row>
    <row r="296" spans="1:10" x14ac:dyDescent="0.3">
      <c r="C296" s="115" t="str">
        <f>+A3</f>
        <v>Ревизионной комиссии по городу Астана</v>
      </c>
    </row>
    <row r="297" spans="1:10" x14ac:dyDescent="0.3">
      <c r="A297" s="116"/>
      <c r="C297" s="115"/>
    </row>
    <row r="298" spans="1:10" x14ac:dyDescent="0.3">
      <c r="A298" s="116"/>
    </row>
    <row r="299" spans="1:10" x14ac:dyDescent="0.3">
      <c r="A299" s="116"/>
      <c r="F299" s="70"/>
      <c r="H299" s="10"/>
      <c r="I299" s="10"/>
    </row>
    <row r="300" spans="1:10" x14ac:dyDescent="0.3">
      <c r="A300" s="10"/>
      <c r="B300" s="10"/>
      <c r="D300" s="10"/>
      <c r="E300" s="10"/>
      <c r="F300" s="70" t="s">
        <v>344</v>
      </c>
      <c r="H300" s="10"/>
      <c r="I300" s="10"/>
      <c r="J300" s="10" t="s">
        <v>345</v>
      </c>
    </row>
    <row r="301" spans="1:10" x14ac:dyDescent="0.3">
      <c r="A301" s="10"/>
      <c r="B301" s="10"/>
      <c r="D301" s="10"/>
      <c r="E301" s="10"/>
      <c r="F301" s="70" t="s">
        <v>346</v>
      </c>
      <c r="H301" s="10"/>
      <c r="I301" s="10"/>
      <c r="J301" s="10" t="s">
        <v>347</v>
      </c>
    </row>
    <row r="302" spans="1:10" x14ac:dyDescent="0.3">
      <c r="A302" s="10"/>
      <c r="B302" s="10"/>
      <c r="D302" s="10"/>
      <c r="E302" s="10"/>
      <c r="F302" s="70" t="s">
        <v>348</v>
      </c>
      <c r="H302" s="10"/>
      <c r="I302" s="10"/>
      <c r="J302" s="10" t="s">
        <v>349</v>
      </c>
    </row>
    <row r="303" spans="1:10" x14ac:dyDescent="0.3">
      <c r="A303" s="10"/>
      <c r="B303" s="10"/>
      <c r="D303" s="10"/>
      <c r="E303" s="10"/>
      <c r="F303" s="70" t="s">
        <v>350</v>
      </c>
      <c r="H303" s="10"/>
      <c r="I303" s="10"/>
      <c r="J303" s="10" t="s">
        <v>351</v>
      </c>
    </row>
    <row r="304" spans="1:10" x14ac:dyDescent="0.3">
      <c r="A304" s="10"/>
      <c r="B304" s="10"/>
      <c r="D304" s="10"/>
      <c r="E304" s="10"/>
      <c r="F304" s="70" t="s">
        <v>352</v>
      </c>
      <c r="H304" s="10"/>
      <c r="I304" s="10"/>
      <c r="J304" s="10" t="s">
        <v>353</v>
      </c>
    </row>
    <row r="305" spans="1:10" x14ac:dyDescent="0.3">
      <c r="A305" s="10"/>
      <c r="B305" s="10"/>
      <c r="D305" s="10"/>
      <c r="E305" s="10"/>
      <c r="F305" s="70" t="s">
        <v>354</v>
      </c>
      <c r="H305" s="10"/>
      <c r="I305" s="10"/>
      <c r="J305" s="10" t="s">
        <v>355</v>
      </c>
    </row>
    <row r="306" spans="1:10" x14ac:dyDescent="0.3">
      <c r="A306" s="10"/>
      <c r="B306" s="10"/>
      <c r="D306" s="10"/>
      <c r="E306" s="10"/>
      <c r="F306" s="70" t="s">
        <v>356</v>
      </c>
      <c r="H306" s="10"/>
      <c r="I306" s="10"/>
      <c r="J306" s="10" t="s">
        <v>357</v>
      </c>
    </row>
    <row r="307" spans="1:10" x14ac:dyDescent="0.3">
      <c r="A307" s="10"/>
      <c r="F307" s="70" t="s">
        <v>358</v>
      </c>
      <c r="H307" s="10"/>
      <c r="I307" s="10"/>
      <c r="J307" s="10" t="s">
        <v>359</v>
      </c>
    </row>
    <row r="308" spans="1:10" x14ac:dyDescent="0.3">
      <c r="A308" s="10"/>
      <c r="F308" s="70" t="s">
        <v>360</v>
      </c>
      <c r="H308" s="10"/>
      <c r="I308" s="10"/>
      <c r="J308" s="10" t="s">
        <v>361</v>
      </c>
    </row>
    <row r="309" spans="1:10" x14ac:dyDescent="0.3">
      <c r="A309" s="10"/>
      <c r="F309" s="70" t="s">
        <v>362</v>
      </c>
      <c r="H309" s="10"/>
      <c r="I309" s="10"/>
      <c r="J309" s="10" t="s">
        <v>363</v>
      </c>
    </row>
    <row r="310" spans="1:10" x14ac:dyDescent="0.3">
      <c r="A310" s="10"/>
      <c r="B310" s="10"/>
      <c r="D310" s="10"/>
      <c r="E310" s="10"/>
      <c r="F310" s="70" t="s">
        <v>364</v>
      </c>
      <c r="H310" s="10"/>
      <c r="I310" s="10"/>
      <c r="J310" s="10" t="s">
        <v>365</v>
      </c>
    </row>
    <row r="311" spans="1:10" x14ac:dyDescent="0.3">
      <c r="A311" s="10"/>
      <c r="B311" s="10"/>
      <c r="D311" s="10"/>
      <c r="E311" s="10"/>
      <c r="F311" s="70" t="s">
        <v>366</v>
      </c>
      <c r="H311" s="10"/>
      <c r="I311" s="10"/>
      <c r="J311" s="10" t="s">
        <v>367</v>
      </c>
    </row>
    <row r="312" spans="1:10" x14ac:dyDescent="0.3">
      <c r="A312" s="10"/>
      <c r="B312" s="10"/>
      <c r="D312" s="10"/>
      <c r="E312" s="10"/>
      <c r="F312" s="70" t="s">
        <v>368</v>
      </c>
      <c r="H312" s="10"/>
      <c r="I312" s="10"/>
      <c r="J312" s="10" t="s">
        <v>369</v>
      </c>
    </row>
    <row r="313" spans="1:10" x14ac:dyDescent="0.3">
      <c r="A313" s="10"/>
      <c r="B313" s="10"/>
      <c r="D313" s="10"/>
      <c r="E313" s="10"/>
      <c r="F313" s="70" t="s">
        <v>370</v>
      </c>
      <c r="H313" s="10"/>
      <c r="I313" s="10"/>
      <c r="J313" s="10" t="s">
        <v>371</v>
      </c>
    </row>
    <row r="314" spans="1:10" x14ac:dyDescent="0.3">
      <c r="A314" s="10"/>
      <c r="B314" s="10"/>
      <c r="D314" s="10"/>
      <c r="E314" s="10"/>
      <c r="F314" s="70" t="s">
        <v>372</v>
      </c>
      <c r="H314" s="10"/>
      <c r="I314" s="10"/>
      <c r="J314" s="10" t="s">
        <v>373</v>
      </c>
    </row>
    <row r="315" spans="1:10" x14ac:dyDescent="0.3">
      <c r="A315" s="10"/>
      <c r="B315" s="10"/>
      <c r="D315" s="10"/>
      <c r="E315" s="10"/>
      <c r="F315" s="70" t="s">
        <v>374</v>
      </c>
      <c r="H315" s="10"/>
      <c r="I315" s="10"/>
      <c r="J315" s="10" t="s">
        <v>375</v>
      </c>
    </row>
    <row r="316" spans="1:10" x14ac:dyDescent="0.3">
      <c r="A316" s="10"/>
      <c r="F316" s="70" t="s">
        <v>376</v>
      </c>
      <c r="H316" s="10"/>
      <c r="I316" s="10"/>
      <c r="J316" s="10" t="s">
        <v>377</v>
      </c>
    </row>
    <row r="317" spans="1:10" x14ac:dyDescent="0.3">
      <c r="A317" s="10"/>
      <c r="F317" s="70" t="s">
        <v>378</v>
      </c>
    </row>
    <row r="318" spans="1:10" x14ac:dyDescent="0.3">
      <c r="A318" s="10"/>
      <c r="F318" s="70" t="s">
        <v>379</v>
      </c>
    </row>
    <row r="319" spans="1:10" x14ac:dyDescent="0.3">
      <c r="A319" s="10"/>
      <c r="F319" s="70" t="s">
        <v>380</v>
      </c>
    </row>
    <row r="320" spans="1:10" x14ac:dyDescent="0.3">
      <c r="A320" s="10"/>
      <c r="F320" s="70" t="s">
        <v>381</v>
      </c>
    </row>
    <row r="321" spans="1:6" x14ac:dyDescent="0.3">
      <c r="A321" s="10"/>
      <c r="F321" s="70" t="s">
        <v>382</v>
      </c>
    </row>
    <row r="322" spans="1:6" x14ac:dyDescent="0.3">
      <c r="A322" s="10"/>
      <c r="F322" s="70" t="s">
        <v>383</v>
      </c>
    </row>
    <row r="323" spans="1:6" x14ac:dyDescent="0.3">
      <c r="A323" s="10"/>
      <c r="F323" s="70" t="s">
        <v>384</v>
      </c>
    </row>
    <row r="324" spans="1:6" x14ac:dyDescent="0.3">
      <c r="A324" s="10"/>
      <c r="F324" s="70" t="s">
        <v>385</v>
      </c>
    </row>
    <row r="325" spans="1:6" x14ac:dyDescent="0.3">
      <c r="A325" s="10"/>
      <c r="F325" s="70" t="s">
        <v>386</v>
      </c>
    </row>
    <row r="326" spans="1:6" x14ac:dyDescent="0.3">
      <c r="A326" s="10"/>
      <c r="F326" s="70"/>
    </row>
    <row r="327" spans="1:6" x14ac:dyDescent="0.3">
      <c r="A327" s="10"/>
      <c r="F327" s="70" t="s">
        <v>387</v>
      </c>
    </row>
    <row r="328" spans="1:6" x14ac:dyDescent="0.3">
      <c r="A328" s="10"/>
      <c r="F328" s="70" t="s">
        <v>388</v>
      </c>
    </row>
    <row r="329" spans="1:6" x14ac:dyDescent="0.3">
      <c r="A329" s="10"/>
      <c r="F329" s="70" t="s">
        <v>389</v>
      </c>
    </row>
    <row r="330" spans="1:6" x14ac:dyDescent="0.3">
      <c r="A330" s="10"/>
      <c r="F330" s="70" t="s">
        <v>390</v>
      </c>
    </row>
    <row r="331" spans="1:6" x14ac:dyDescent="0.3">
      <c r="A331" s="10"/>
      <c r="F331" s="70" t="s">
        <v>391</v>
      </c>
    </row>
    <row r="332" spans="1:6" x14ac:dyDescent="0.3">
      <c r="A332" s="10"/>
      <c r="F332" s="70" t="s">
        <v>392</v>
      </c>
    </row>
    <row r="333" spans="1:6" x14ac:dyDescent="0.3">
      <c r="A333" s="10"/>
      <c r="F333" s="70" t="s">
        <v>393</v>
      </c>
    </row>
    <row r="334" spans="1:6" x14ac:dyDescent="0.3">
      <c r="A334" s="10"/>
      <c r="F334" s="70" t="s">
        <v>394</v>
      </c>
    </row>
    <row r="335" spans="1:6" x14ac:dyDescent="0.3">
      <c r="A335" s="10"/>
      <c r="F335" s="70" t="s">
        <v>395</v>
      </c>
    </row>
    <row r="336" spans="1:6" x14ac:dyDescent="0.3">
      <c r="A336" s="10"/>
      <c r="F336" s="70" t="s">
        <v>396</v>
      </c>
    </row>
    <row r="337" spans="1:6" x14ac:dyDescent="0.3">
      <c r="A337" s="10"/>
      <c r="F337" s="70" t="s">
        <v>397</v>
      </c>
    </row>
    <row r="338" spans="1:6" x14ac:dyDescent="0.3">
      <c r="A338" s="10"/>
      <c r="F338" s="70" t="s">
        <v>398</v>
      </c>
    </row>
    <row r="339" spans="1:6" x14ac:dyDescent="0.3">
      <c r="A339" s="10"/>
      <c r="F339" s="70" t="s">
        <v>399</v>
      </c>
    </row>
    <row r="340" spans="1:6" x14ac:dyDescent="0.3">
      <c r="A340" s="10"/>
      <c r="F340" s="70" t="s">
        <v>400</v>
      </c>
    </row>
    <row r="341" spans="1:6" x14ac:dyDescent="0.3">
      <c r="A341" s="10"/>
      <c r="F341" s="70" t="s">
        <v>401</v>
      </c>
    </row>
    <row r="342" spans="1:6" x14ac:dyDescent="0.3">
      <c r="A342" s="10"/>
      <c r="F342" s="70" t="s">
        <v>402</v>
      </c>
    </row>
    <row r="343" spans="1:6" x14ac:dyDescent="0.3">
      <c r="A343" s="10"/>
      <c r="F343" s="70" t="s">
        <v>403</v>
      </c>
    </row>
    <row r="344" spans="1:6" x14ac:dyDescent="0.3">
      <c r="A344" s="10"/>
      <c r="F344" s="70" t="s">
        <v>404</v>
      </c>
    </row>
    <row r="345" spans="1:6" x14ac:dyDescent="0.3">
      <c r="A345" s="10"/>
      <c r="F345" s="70" t="s">
        <v>405</v>
      </c>
    </row>
    <row r="346" spans="1:6" x14ac:dyDescent="0.3">
      <c r="A346" s="10"/>
      <c r="F346" s="70" t="s">
        <v>406</v>
      </c>
    </row>
    <row r="347" spans="1:6" x14ac:dyDescent="0.3">
      <c r="A347" s="10"/>
      <c r="F347" s="70" t="s">
        <v>407</v>
      </c>
    </row>
    <row r="348" spans="1:6" x14ac:dyDescent="0.3">
      <c r="A348" s="10"/>
      <c r="F348" s="70" t="s">
        <v>408</v>
      </c>
    </row>
    <row r="349" spans="1:6" x14ac:dyDescent="0.3">
      <c r="A349" s="10"/>
      <c r="F349" s="70" t="s">
        <v>409</v>
      </c>
    </row>
    <row r="350" spans="1:6" x14ac:dyDescent="0.3">
      <c r="A350" s="10"/>
      <c r="F350" s="70" t="s">
        <v>410</v>
      </c>
    </row>
    <row r="351" spans="1:6" x14ac:dyDescent="0.3">
      <c r="A351" s="10"/>
      <c r="F351" s="70" t="s">
        <v>411</v>
      </c>
    </row>
    <row r="352" spans="1:6" x14ac:dyDescent="0.3">
      <c r="A352" s="10"/>
      <c r="F352" s="70" t="s">
        <v>412</v>
      </c>
    </row>
    <row r="353" spans="1:6" x14ac:dyDescent="0.3">
      <c r="A353" s="10"/>
      <c r="F353" s="70" t="s">
        <v>413</v>
      </c>
    </row>
    <row r="354" spans="1:6" x14ac:dyDescent="0.3">
      <c r="A354" s="10"/>
      <c r="F354" s="70" t="s">
        <v>414</v>
      </c>
    </row>
    <row r="355" spans="1:6" x14ac:dyDescent="0.3">
      <c r="A355" s="10"/>
      <c r="F355" s="70" t="s">
        <v>415</v>
      </c>
    </row>
    <row r="356" spans="1:6" x14ac:dyDescent="0.3">
      <c r="A356" s="10"/>
      <c r="F356" s="70" t="s">
        <v>416</v>
      </c>
    </row>
    <row r="357" spans="1:6" x14ac:dyDescent="0.3">
      <c r="A357" s="10"/>
      <c r="F357" s="70" t="s">
        <v>417</v>
      </c>
    </row>
    <row r="358" spans="1:6" x14ac:dyDescent="0.3">
      <c r="A358" s="10"/>
      <c r="F358" s="70" t="s">
        <v>418</v>
      </c>
    </row>
    <row r="359" spans="1:6" x14ac:dyDescent="0.3">
      <c r="A359" s="10"/>
      <c r="F359" s="70" t="s">
        <v>419</v>
      </c>
    </row>
    <row r="360" spans="1:6" x14ac:dyDescent="0.3">
      <c r="A360" s="10"/>
      <c r="F360" s="70" t="s">
        <v>420</v>
      </c>
    </row>
    <row r="361" spans="1:6" x14ac:dyDescent="0.3">
      <c r="A361" s="10"/>
      <c r="F361" s="70" t="s">
        <v>421</v>
      </c>
    </row>
    <row r="362" spans="1:6" x14ac:dyDescent="0.3">
      <c r="A362" s="116"/>
      <c r="F362" s="70" t="s">
        <v>422</v>
      </c>
    </row>
    <row r="363" spans="1:6" x14ac:dyDescent="0.3">
      <c r="A363" s="116"/>
      <c r="F363" s="70" t="s">
        <v>423</v>
      </c>
    </row>
    <row r="364" spans="1:6" x14ac:dyDescent="0.3">
      <c r="A364" s="116"/>
      <c r="F364" s="70" t="s">
        <v>424</v>
      </c>
    </row>
    <row r="365" spans="1:6" x14ac:dyDescent="0.3">
      <c r="F365" s="70" t="s">
        <v>425</v>
      </c>
    </row>
    <row r="366" spans="1:6" x14ac:dyDescent="0.3">
      <c r="F366" s="70" t="s">
        <v>426</v>
      </c>
    </row>
    <row r="367" spans="1:6" x14ac:dyDescent="0.3">
      <c r="F367" s="70" t="s">
        <v>427</v>
      </c>
    </row>
    <row r="368" spans="1:6" x14ac:dyDescent="0.3">
      <c r="F368" s="70" t="s">
        <v>428</v>
      </c>
    </row>
    <row r="369" spans="6:6" x14ac:dyDescent="0.3">
      <c r="F369" s="70" t="s">
        <v>429</v>
      </c>
    </row>
    <row r="370" spans="6:6" x14ac:dyDescent="0.3">
      <c r="F370" s="70" t="s">
        <v>430</v>
      </c>
    </row>
    <row r="371" spans="6:6" x14ac:dyDescent="0.3">
      <c r="F371" s="70" t="s">
        <v>431</v>
      </c>
    </row>
    <row r="372" spans="6:6" x14ac:dyDescent="0.3">
      <c r="F372" s="70" t="s">
        <v>432</v>
      </c>
    </row>
    <row r="373" spans="6:6" x14ac:dyDescent="0.3">
      <c r="F373" s="70" t="s">
        <v>433</v>
      </c>
    </row>
    <row r="374" spans="6:6" x14ac:dyDescent="0.3">
      <c r="F374" s="70" t="s">
        <v>434</v>
      </c>
    </row>
    <row r="375" spans="6:6" x14ac:dyDescent="0.3">
      <c r="F375" s="70" t="s">
        <v>435</v>
      </c>
    </row>
    <row r="376" spans="6:6" x14ac:dyDescent="0.3">
      <c r="F376" s="70" t="s">
        <v>436</v>
      </c>
    </row>
    <row r="377" spans="6:6" x14ac:dyDescent="0.3">
      <c r="F377" s="70" t="s">
        <v>437</v>
      </c>
    </row>
    <row r="378" spans="6:6" x14ac:dyDescent="0.3">
      <c r="F378" s="70" t="s">
        <v>438</v>
      </c>
    </row>
    <row r="379" spans="6:6" x14ac:dyDescent="0.3">
      <c r="F379" s="70" t="s">
        <v>439</v>
      </c>
    </row>
    <row r="380" spans="6:6" x14ac:dyDescent="0.3">
      <c r="F380" s="70" t="s">
        <v>440</v>
      </c>
    </row>
    <row r="381" spans="6:6" x14ac:dyDescent="0.3">
      <c r="F381" s="70" t="s">
        <v>441</v>
      </c>
    </row>
    <row r="382" spans="6:6" x14ac:dyDescent="0.3">
      <c r="F382" s="70" t="s">
        <v>442</v>
      </c>
    </row>
    <row r="383" spans="6:6" x14ac:dyDescent="0.3">
      <c r="F383" s="70" t="s">
        <v>443</v>
      </c>
    </row>
    <row r="384" spans="6:6" x14ac:dyDescent="0.3">
      <c r="F384" s="70" t="s">
        <v>444</v>
      </c>
    </row>
    <row r="385" spans="5:6" x14ac:dyDescent="0.3">
      <c r="F385" s="70" t="s">
        <v>445</v>
      </c>
    </row>
    <row r="386" spans="5:6" x14ac:dyDescent="0.3">
      <c r="F386" s="70" t="s">
        <v>446</v>
      </c>
    </row>
    <row r="387" spans="5:6" x14ac:dyDescent="0.3">
      <c r="F387" s="70" t="s">
        <v>447</v>
      </c>
    </row>
    <row r="388" spans="5:6" x14ac:dyDescent="0.3">
      <c r="F388" s="70" t="s">
        <v>448</v>
      </c>
    </row>
    <row r="389" spans="5:6" x14ac:dyDescent="0.3">
      <c r="F389" s="70" t="s">
        <v>449</v>
      </c>
    </row>
    <row r="390" spans="5:6" x14ac:dyDescent="0.3">
      <c r="F390" s="70" t="s">
        <v>450</v>
      </c>
    </row>
    <row r="391" spans="5:6" x14ac:dyDescent="0.3">
      <c r="F391" s="70" t="s">
        <v>451</v>
      </c>
    </row>
    <row r="392" spans="5:6" x14ac:dyDescent="0.3">
      <c r="F392" s="70" t="s">
        <v>452</v>
      </c>
    </row>
    <row r="393" spans="5:6" x14ac:dyDescent="0.3">
      <c r="F393" s="70" t="s">
        <v>453</v>
      </c>
    </row>
    <row r="394" spans="5:6" x14ac:dyDescent="0.3">
      <c r="F394" s="70" t="s">
        <v>454</v>
      </c>
    </row>
    <row r="395" spans="5:6" x14ac:dyDescent="0.3">
      <c r="E395" s="70"/>
      <c r="F395" s="17" t="s">
        <v>455</v>
      </c>
    </row>
    <row r="396" spans="5:6" x14ac:dyDescent="0.3">
      <c r="E396" s="70"/>
      <c r="F396" s="70" t="s">
        <v>456</v>
      </c>
    </row>
    <row r="397" spans="5:6" x14ac:dyDescent="0.3">
      <c r="F397" s="17" t="s">
        <v>457</v>
      </c>
    </row>
    <row r="398" spans="5:6" x14ac:dyDescent="0.3">
      <c r="F398" s="17" t="s">
        <v>458</v>
      </c>
    </row>
    <row r="399" spans="5:6" x14ac:dyDescent="0.3">
      <c r="F399" s="17" t="s">
        <v>459</v>
      </c>
    </row>
    <row r="400" spans="5:6" x14ac:dyDescent="0.3">
      <c r="F400" s="17" t="s">
        <v>460</v>
      </c>
    </row>
    <row r="401" spans="6:6" x14ac:dyDescent="0.3">
      <c r="F401" s="17" t="s">
        <v>461</v>
      </c>
    </row>
    <row r="402" spans="6:6" x14ac:dyDescent="0.3">
      <c r="F402" s="17" t="s">
        <v>462</v>
      </c>
    </row>
    <row r="403" spans="6:6" x14ac:dyDescent="0.3">
      <c r="F403" s="17" t="s">
        <v>463</v>
      </c>
    </row>
    <row r="404" spans="6:6" x14ac:dyDescent="0.3">
      <c r="F404" s="17" t="s">
        <v>1</v>
      </c>
    </row>
  </sheetData>
  <protectedRanges>
    <protectedRange sqref="A3:G4" name="Диапазон1"/>
    <protectedRange sqref="E23:E24 E26:E27 E29:E30 E36:E38 E40:E42 E65:E67 E106:E107 E109:E110 E112:E114 E123:E126 E130:E133 E137:E143 E81:E82 E11:E13 E15:E17 E20:E21 E33:E34 D166:E166 E161 E167:E168 E69:E74 E163:E165 E44:E49 H59 E51:E63 E91:E94 E98:E101" name="Диапазон1_25"/>
    <protectedRange sqref="D11:D13" name="Диапазон1_1_3"/>
    <protectedRange sqref="D15:D17" name="Диапазон1_2_2"/>
    <protectedRange sqref="D20:D21" name="Диапазон1_3_2"/>
    <protectedRange sqref="D23:D24" name="Диапазон1_4_2"/>
    <protectedRange sqref="D26:D27" name="Диапазон1_5_2"/>
    <protectedRange sqref="D29:D30" name="Диапазон1_6_2"/>
    <protectedRange sqref="D33:D34" name="Диапазон1_7_2"/>
    <protectedRange sqref="D36:D38" name="Диапазон1_8_2"/>
    <protectedRange sqref="D40:D42" name="Диапазон1_9_2"/>
    <protectedRange sqref="D44:D49" name="Диапазон1_10_2"/>
    <protectedRange sqref="D51:D63" name="Диапазон1_11_2"/>
    <protectedRange sqref="D65:D67" name="Диапазон1_12_2"/>
    <protectedRange sqref="D69:D74" name="Диапазон1_13_2"/>
    <protectedRange sqref="D81:D82" name="Диапазон1_14_2"/>
    <protectedRange sqref="D91:D94" name="Диапазон1_15_2"/>
    <protectedRange sqref="D98:D101" name="Диапазон1_16_2"/>
    <protectedRange sqref="D106:D107" name="Диапазон1_17_2"/>
    <protectedRange sqref="D109:D110" name="Диапазон1_18_3"/>
    <protectedRange sqref="D112:D114" name="Диапазон1_19_3"/>
    <protectedRange sqref="D123:D126" name="Диапазон1_20_3"/>
    <protectedRange sqref="D130:D133" name="Диапазон1_21_2"/>
    <protectedRange sqref="D137:D143" name="Диапазон1_18_1_3"/>
    <protectedRange sqref="D150:D153" name="Диапазон1_2_2_2_2"/>
    <protectedRange sqref="D159" name="Диапазон1_19_1_2"/>
    <protectedRange sqref="D155:D158" name="Диапазон1_17_2_1_2"/>
    <protectedRange sqref="D164:D165" name="Диапазон1_22_2"/>
    <protectedRange sqref="D161 D163" name="Диапазон1_20_1_2"/>
    <protectedRange sqref="D162" name="Диапазон1_18_1_1_3"/>
    <protectedRange sqref="D167:D168" name="Диапазон1_23_2"/>
    <protectedRange sqref="E150:E153" name="Диапазон1_2_1_1_2"/>
    <protectedRange sqref="E159" name="Диапазон1_32_1_2"/>
    <protectedRange sqref="E155:E158" name="Диапазон1_17_1_1_2"/>
    <protectedRange sqref="E162" name="Диапазон1_18_1_1_1_2"/>
  </protectedRanges>
  <mergeCells count="6">
    <mergeCell ref="A2:G2"/>
    <mergeCell ref="A3:G3"/>
    <mergeCell ref="A4:G4"/>
    <mergeCell ref="H5:I5"/>
    <mergeCell ref="B8:G8"/>
    <mergeCell ref="B169:G169"/>
  </mergeCells>
  <dataValidations count="2">
    <dataValidation type="list" allowBlank="1" showInputMessage="1" showErrorMessage="1" errorTitle="Выбрерите отчетный период " error="Нужно выбрать отчетный период из списка (нажмите треугольную кнопку &quot;ВНИЗ&quot; на правой стороне ячейки)" sqref="A4:G4 IW4:JC4 SS4:SY4 ACO4:ACU4 AMK4:AMQ4 AWG4:AWM4 BGC4:BGI4 BPY4:BQE4 BZU4:CAA4 CJQ4:CJW4 CTM4:CTS4 DDI4:DDO4 DNE4:DNK4 DXA4:DXG4 EGW4:EHC4 EQS4:EQY4 FAO4:FAU4 FKK4:FKQ4 FUG4:FUM4 GEC4:GEI4 GNY4:GOE4 GXU4:GYA4 HHQ4:HHW4 HRM4:HRS4 IBI4:IBO4 ILE4:ILK4 IVA4:IVG4 JEW4:JFC4 JOS4:JOY4 JYO4:JYU4 KIK4:KIQ4 KSG4:KSM4 LCC4:LCI4 LLY4:LME4 LVU4:LWA4 MFQ4:MFW4 MPM4:MPS4 MZI4:MZO4 NJE4:NJK4 NTA4:NTG4 OCW4:ODC4 OMS4:OMY4 OWO4:OWU4 PGK4:PGQ4 PQG4:PQM4 QAC4:QAI4 QJY4:QKE4 QTU4:QUA4 RDQ4:RDW4 RNM4:RNS4 RXI4:RXO4 SHE4:SHK4 SRA4:SRG4 TAW4:TBC4 TKS4:TKY4 TUO4:TUU4 UEK4:UEQ4 UOG4:UOM4 UYC4:UYI4 VHY4:VIE4 VRU4:VSA4 WBQ4:WBW4 WLM4:WLS4 WVI4:WVO4 A65540:G65540 IW65540:JC65540 SS65540:SY65540 ACO65540:ACU65540 AMK65540:AMQ65540 AWG65540:AWM65540 BGC65540:BGI65540 BPY65540:BQE65540 BZU65540:CAA65540 CJQ65540:CJW65540 CTM65540:CTS65540 DDI65540:DDO65540 DNE65540:DNK65540 DXA65540:DXG65540 EGW65540:EHC65540 EQS65540:EQY65540 FAO65540:FAU65540 FKK65540:FKQ65540 FUG65540:FUM65540 GEC65540:GEI65540 GNY65540:GOE65540 GXU65540:GYA65540 HHQ65540:HHW65540 HRM65540:HRS65540 IBI65540:IBO65540 ILE65540:ILK65540 IVA65540:IVG65540 JEW65540:JFC65540 JOS65540:JOY65540 JYO65540:JYU65540 KIK65540:KIQ65540 KSG65540:KSM65540 LCC65540:LCI65540 LLY65540:LME65540 LVU65540:LWA65540 MFQ65540:MFW65540 MPM65540:MPS65540 MZI65540:MZO65540 NJE65540:NJK65540 NTA65540:NTG65540 OCW65540:ODC65540 OMS65540:OMY65540 OWO65540:OWU65540 PGK65540:PGQ65540 PQG65540:PQM65540 QAC65540:QAI65540 QJY65540:QKE65540 QTU65540:QUA65540 RDQ65540:RDW65540 RNM65540:RNS65540 RXI65540:RXO65540 SHE65540:SHK65540 SRA65540:SRG65540 TAW65540:TBC65540 TKS65540:TKY65540 TUO65540:TUU65540 UEK65540:UEQ65540 UOG65540:UOM65540 UYC65540:UYI65540 VHY65540:VIE65540 VRU65540:VSA65540 WBQ65540:WBW65540 WLM65540:WLS65540 WVI65540:WVO65540 A131076:G131076 IW131076:JC131076 SS131076:SY131076 ACO131076:ACU131076 AMK131076:AMQ131076 AWG131076:AWM131076 BGC131076:BGI131076 BPY131076:BQE131076 BZU131076:CAA131076 CJQ131076:CJW131076 CTM131076:CTS131076 DDI131076:DDO131076 DNE131076:DNK131076 DXA131076:DXG131076 EGW131076:EHC131076 EQS131076:EQY131076 FAO131076:FAU131076 FKK131076:FKQ131076 FUG131076:FUM131076 GEC131076:GEI131076 GNY131076:GOE131076 GXU131076:GYA131076 HHQ131076:HHW131076 HRM131076:HRS131076 IBI131076:IBO131076 ILE131076:ILK131076 IVA131076:IVG131076 JEW131076:JFC131076 JOS131076:JOY131076 JYO131076:JYU131076 KIK131076:KIQ131076 KSG131076:KSM131076 LCC131076:LCI131076 LLY131076:LME131076 LVU131076:LWA131076 MFQ131076:MFW131076 MPM131076:MPS131076 MZI131076:MZO131076 NJE131076:NJK131076 NTA131076:NTG131076 OCW131076:ODC131076 OMS131076:OMY131076 OWO131076:OWU131076 PGK131076:PGQ131076 PQG131076:PQM131076 QAC131076:QAI131076 QJY131076:QKE131076 QTU131076:QUA131076 RDQ131076:RDW131076 RNM131076:RNS131076 RXI131076:RXO131076 SHE131076:SHK131076 SRA131076:SRG131076 TAW131076:TBC131076 TKS131076:TKY131076 TUO131076:TUU131076 UEK131076:UEQ131076 UOG131076:UOM131076 UYC131076:UYI131076 VHY131076:VIE131076 VRU131076:VSA131076 WBQ131076:WBW131076 WLM131076:WLS131076 WVI131076:WVO131076 A196612:G196612 IW196612:JC196612 SS196612:SY196612 ACO196612:ACU196612 AMK196612:AMQ196612 AWG196612:AWM196612 BGC196612:BGI196612 BPY196612:BQE196612 BZU196612:CAA196612 CJQ196612:CJW196612 CTM196612:CTS196612 DDI196612:DDO196612 DNE196612:DNK196612 DXA196612:DXG196612 EGW196612:EHC196612 EQS196612:EQY196612 FAO196612:FAU196612 FKK196612:FKQ196612 FUG196612:FUM196612 GEC196612:GEI196612 GNY196612:GOE196612 GXU196612:GYA196612 HHQ196612:HHW196612 HRM196612:HRS196612 IBI196612:IBO196612 ILE196612:ILK196612 IVA196612:IVG196612 JEW196612:JFC196612 JOS196612:JOY196612 JYO196612:JYU196612 KIK196612:KIQ196612 KSG196612:KSM196612 LCC196612:LCI196612 LLY196612:LME196612 LVU196612:LWA196612 MFQ196612:MFW196612 MPM196612:MPS196612 MZI196612:MZO196612 NJE196612:NJK196612 NTA196612:NTG196612 OCW196612:ODC196612 OMS196612:OMY196612 OWO196612:OWU196612 PGK196612:PGQ196612 PQG196612:PQM196612 QAC196612:QAI196612 QJY196612:QKE196612 QTU196612:QUA196612 RDQ196612:RDW196612 RNM196612:RNS196612 RXI196612:RXO196612 SHE196612:SHK196612 SRA196612:SRG196612 TAW196612:TBC196612 TKS196612:TKY196612 TUO196612:TUU196612 UEK196612:UEQ196612 UOG196612:UOM196612 UYC196612:UYI196612 VHY196612:VIE196612 VRU196612:VSA196612 WBQ196612:WBW196612 WLM196612:WLS196612 WVI196612:WVO196612 A262148:G262148 IW262148:JC262148 SS262148:SY262148 ACO262148:ACU262148 AMK262148:AMQ262148 AWG262148:AWM262148 BGC262148:BGI262148 BPY262148:BQE262148 BZU262148:CAA262148 CJQ262148:CJW262148 CTM262148:CTS262148 DDI262148:DDO262148 DNE262148:DNK262148 DXA262148:DXG262148 EGW262148:EHC262148 EQS262148:EQY262148 FAO262148:FAU262148 FKK262148:FKQ262148 FUG262148:FUM262148 GEC262148:GEI262148 GNY262148:GOE262148 GXU262148:GYA262148 HHQ262148:HHW262148 HRM262148:HRS262148 IBI262148:IBO262148 ILE262148:ILK262148 IVA262148:IVG262148 JEW262148:JFC262148 JOS262148:JOY262148 JYO262148:JYU262148 KIK262148:KIQ262148 KSG262148:KSM262148 LCC262148:LCI262148 LLY262148:LME262148 LVU262148:LWA262148 MFQ262148:MFW262148 MPM262148:MPS262148 MZI262148:MZO262148 NJE262148:NJK262148 NTA262148:NTG262148 OCW262148:ODC262148 OMS262148:OMY262148 OWO262148:OWU262148 PGK262148:PGQ262148 PQG262148:PQM262148 QAC262148:QAI262148 QJY262148:QKE262148 QTU262148:QUA262148 RDQ262148:RDW262148 RNM262148:RNS262148 RXI262148:RXO262148 SHE262148:SHK262148 SRA262148:SRG262148 TAW262148:TBC262148 TKS262148:TKY262148 TUO262148:TUU262148 UEK262148:UEQ262148 UOG262148:UOM262148 UYC262148:UYI262148 VHY262148:VIE262148 VRU262148:VSA262148 WBQ262148:WBW262148 WLM262148:WLS262148 WVI262148:WVO262148 A327684:G327684 IW327684:JC327684 SS327684:SY327684 ACO327684:ACU327684 AMK327684:AMQ327684 AWG327684:AWM327684 BGC327684:BGI327684 BPY327684:BQE327684 BZU327684:CAA327684 CJQ327684:CJW327684 CTM327684:CTS327684 DDI327684:DDO327684 DNE327684:DNK327684 DXA327684:DXG327684 EGW327684:EHC327684 EQS327684:EQY327684 FAO327684:FAU327684 FKK327684:FKQ327684 FUG327684:FUM327684 GEC327684:GEI327684 GNY327684:GOE327684 GXU327684:GYA327684 HHQ327684:HHW327684 HRM327684:HRS327684 IBI327684:IBO327684 ILE327684:ILK327684 IVA327684:IVG327684 JEW327684:JFC327684 JOS327684:JOY327684 JYO327684:JYU327684 KIK327684:KIQ327684 KSG327684:KSM327684 LCC327684:LCI327684 LLY327684:LME327684 LVU327684:LWA327684 MFQ327684:MFW327684 MPM327684:MPS327684 MZI327684:MZO327684 NJE327684:NJK327684 NTA327684:NTG327684 OCW327684:ODC327684 OMS327684:OMY327684 OWO327684:OWU327684 PGK327684:PGQ327684 PQG327684:PQM327684 QAC327684:QAI327684 QJY327684:QKE327684 QTU327684:QUA327684 RDQ327684:RDW327684 RNM327684:RNS327684 RXI327684:RXO327684 SHE327684:SHK327684 SRA327684:SRG327684 TAW327684:TBC327684 TKS327684:TKY327684 TUO327684:TUU327684 UEK327684:UEQ327684 UOG327684:UOM327684 UYC327684:UYI327684 VHY327684:VIE327684 VRU327684:VSA327684 WBQ327684:WBW327684 WLM327684:WLS327684 WVI327684:WVO327684 A393220:G393220 IW393220:JC393220 SS393220:SY393220 ACO393220:ACU393220 AMK393220:AMQ393220 AWG393220:AWM393220 BGC393220:BGI393220 BPY393220:BQE393220 BZU393220:CAA393220 CJQ393220:CJW393220 CTM393220:CTS393220 DDI393220:DDO393220 DNE393220:DNK393220 DXA393220:DXG393220 EGW393220:EHC393220 EQS393220:EQY393220 FAO393220:FAU393220 FKK393220:FKQ393220 FUG393220:FUM393220 GEC393220:GEI393220 GNY393220:GOE393220 GXU393220:GYA393220 HHQ393220:HHW393220 HRM393220:HRS393220 IBI393220:IBO393220 ILE393220:ILK393220 IVA393220:IVG393220 JEW393220:JFC393220 JOS393220:JOY393220 JYO393220:JYU393220 KIK393220:KIQ393220 KSG393220:KSM393220 LCC393220:LCI393220 LLY393220:LME393220 LVU393220:LWA393220 MFQ393220:MFW393220 MPM393220:MPS393220 MZI393220:MZO393220 NJE393220:NJK393220 NTA393220:NTG393220 OCW393220:ODC393220 OMS393220:OMY393220 OWO393220:OWU393220 PGK393220:PGQ393220 PQG393220:PQM393220 QAC393220:QAI393220 QJY393220:QKE393220 QTU393220:QUA393220 RDQ393220:RDW393220 RNM393220:RNS393220 RXI393220:RXO393220 SHE393220:SHK393220 SRA393220:SRG393220 TAW393220:TBC393220 TKS393220:TKY393220 TUO393220:TUU393220 UEK393220:UEQ393220 UOG393220:UOM393220 UYC393220:UYI393220 VHY393220:VIE393220 VRU393220:VSA393220 WBQ393220:WBW393220 WLM393220:WLS393220 WVI393220:WVO393220 A458756:G458756 IW458756:JC458756 SS458756:SY458756 ACO458756:ACU458756 AMK458756:AMQ458756 AWG458756:AWM458756 BGC458756:BGI458756 BPY458756:BQE458756 BZU458756:CAA458756 CJQ458756:CJW458756 CTM458756:CTS458756 DDI458756:DDO458756 DNE458756:DNK458756 DXA458756:DXG458756 EGW458756:EHC458756 EQS458756:EQY458756 FAO458756:FAU458756 FKK458756:FKQ458756 FUG458756:FUM458756 GEC458756:GEI458756 GNY458756:GOE458756 GXU458756:GYA458756 HHQ458756:HHW458756 HRM458756:HRS458756 IBI458756:IBO458756 ILE458756:ILK458756 IVA458756:IVG458756 JEW458756:JFC458756 JOS458756:JOY458756 JYO458756:JYU458756 KIK458756:KIQ458756 KSG458756:KSM458756 LCC458756:LCI458756 LLY458756:LME458756 LVU458756:LWA458756 MFQ458756:MFW458756 MPM458756:MPS458756 MZI458756:MZO458756 NJE458756:NJK458756 NTA458756:NTG458756 OCW458756:ODC458756 OMS458756:OMY458756 OWO458756:OWU458756 PGK458756:PGQ458756 PQG458756:PQM458756 QAC458756:QAI458756 QJY458756:QKE458756 QTU458756:QUA458756 RDQ458756:RDW458756 RNM458756:RNS458756 RXI458756:RXO458756 SHE458756:SHK458756 SRA458756:SRG458756 TAW458756:TBC458756 TKS458756:TKY458756 TUO458756:TUU458756 UEK458756:UEQ458756 UOG458756:UOM458756 UYC458756:UYI458756 VHY458756:VIE458756 VRU458756:VSA458756 WBQ458756:WBW458756 WLM458756:WLS458756 WVI458756:WVO458756 A524292:G524292 IW524292:JC524292 SS524292:SY524292 ACO524292:ACU524292 AMK524292:AMQ524292 AWG524292:AWM524292 BGC524292:BGI524292 BPY524292:BQE524292 BZU524292:CAA524292 CJQ524292:CJW524292 CTM524292:CTS524292 DDI524292:DDO524292 DNE524292:DNK524292 DXA524292:DXG524292 EGW524292:EHC524292 EQS524292:EQY524292 FAO524292:FAU524292 FKK524292:FKQ524292 FUG524292:FUM524292 GEC524292:GEI524292 GNY524292:GOE524292 GXU524292:GYA524292 HHQ524292:HHW524292 HRM524292:HRS524292 IBI524292:IBO524292 ILE524292:ILK524292 IVA524292:IVG524292 JEW524292:JFC524292 JOS524292:JOY524292 JYO524292:JYU524292 KIK524292:KIQ524292 KSG524292:KSM524292 LCC524292:LCI524292 LLY524292:LME524292 LVU524292:LWA524292 MFQ524292:MFW524292 MPM524292:MPS524292 MZI524292:MZO524292 NJE524292:NJK524292 NTA524292:NTG524292 OCW524292:ODC524292 OMS524292:OMY524292 OWO524292:OWU524292 PGK524292:PGQ524292 PQG524292:PQM524292 QAC524292:QAI524292 QJY524292:QKE524292 QTU524292:QUA524292 RDQ524292:RDW524292 RNM524292:RNS524292 RXI524292:RXO524292 SHE524292:SHK524292 SRA524292:SRG524292 TAW524292:TBC524292 TKS524292:TKY524292 TUO524292:TUU524292 UEK524292:UEQ524292 UOG524292:UOM524292 UYC524292:UYI524292 VHY524292:VIE524292 VRU524292:VSA524292 WBQ524292:WBW524292 WLM524292:WLS524292 WVI524292:WVO524292 A589828:G589828 IW589828:JC589828 SS589828:SY589828 ACO589828:ACU589828 AMK589828:AMQ589828 AWG589828:AWM589828 BGC589828:BGI589828 BPY589828:BQE589828 BZU589828:CAA589828 CJQ589828:CJW589828 CTM589828:CTS589828 DDI589828:DDO589828 DNE589828:DNK589828 DXA589828:DXG589828 EGW589828:EHC589828 EQS589828:EQY589828 FAO589828:FAU589828 FKK589828:FKQ589828 FUG589828:FUM589828 GEC589828:GEI589828 GNY589828:GOE589828 GXU589828:GYA589828 HHQ589828:HHW589828 HRM589828:HRS589828 IBI589828:IBO589828 ILE589828:ILK589828 IVA589828:IVG589828 JEW589828:JFC589828 JOS589828:JOY589828 JYO589828:JYU589828 KIK589828:KIQ589828 KSG589828:KSM589828 LCC589828:LCI589828 LLY589828:LME589828 LVU589828:LWA589828 MFQ589828:MFW589828 MPM589828:MPS589828 MZI589828:MZO589828 NJE589828:NJK589828 NTA589828:NTG589828 OCW589828:ODC589828 OMS589828:OMY589828 OWO589828:OWU589828 PGK589828:PGQ589828 PQG589828:PQM589828 QAC589828:QAI589828 QJY589828:QKE589828 QTU589828:QUA589828 RDQ589828:RDW589828 RNM589828:RNS589828 RXI589828:RXO589828 SHE589828:SHK589828 SRA589828:SRG589828 TAW589828:TBC589828 TKS589828:TKY589828 TUO589828:TUU589828 UEK589828:UEQ589828 UOG589828:UOM589828 UYC589828:UYI589828 VHY589828:VIE589828 VRU589828:VSA589828 WBQ589828:WBW589828 WLM589828:WLS589828 WVI589828:WVO589828 A655364:G655364 IW655364:JC655364 SS655364:SY655364 ACO655364:ACU655364 AMK655364:AMQ655364 AWG655364:AWM655364 BGC655364:BGI655364 BPY655364:BQE655364 BZU655364:CAA655364 CJQ655364:CJW655364 CTM655364:CTS655364 DDI655364:DDO655364 DNE655364:DNK655364 DXA655364:DXG655364 EGW655364:EHC655364 EQS655364:EQY655364 FAO655364:FAU655364 FKK655364:FKQ655364 FUG655364:FUM655364 GEC655364:GEI655364 GNY655364:GOE655364 GXU655364:GYA655364 HHQ655364:HHW655364 HRM655364:HRS655364 IBI655364:IBO655364 ILE655364:ILK655364 IVA655364:IVG655364 JEW655364:JFC655364 JOS655364:JOY655364 JYO655364:JYU655364 KIK655364:KIQ655364 KSG655364:KSM655364 LCC655364:LCI655364 LLY655364:LME655364 LVU655364:LWA655364 MFQ655364:MFW655364 MPM655364:MPS655364 MZI655364:MZO655364 NJE655364:NJK655364 NTA655364:NTG655364 OCW655364:ODC655364 OMS655364:OMY655364 OWO655364:OWU655364 PGK655364:PGQ655364 PQG655364:PQM655364 QAC655364:QAI655364 QJY655364:QKE655364 QTU655364:QUA655364 RDQ655364:RDW655364 RNM655364:RNS655364 RXI655364:RXO655364 SHE655364:SHK655364 SRA655364:SRG655364 TAW655364:TBC655364 TKS655364:TKY655364 TUO655364:TUU655364 UEK655364:UEQ655364 UOG655364:UOM655364 UYC655364:UYI655364 VHY655364:VIE655364 VRU655364:VSA655364 WBQ655364:WBW655364 WLM655364:WLS655364 WVI655364:WVO655364 A720900:G720900 IW720900:JC720900 SS720900:SY720900 ACO720900:ACU720900 AMK720900:AMQ720900 AWG720900:AWM720900 BGC720900:BGI720900 BPY720900:BQE720900 BZU720900:CAA720900 CJQ720900:CJW720900 CTM720900:CTS720900 DDI720900:DDO720900 DNE720900:DNK720900 DXA720900:DXG720900 EGW720900:EHC720900 EQS720900:EQY720900 FAO720900:FAU720900 FKK720900:FKQ720900 FUG720900:FUM720900 GEC720900:GEI720900 GNY720900:GOE720900 GXU720900:GYA720900 HHQ720900:HHW720900 HRM720900:HRS720900 IBI720900:IBO720900 ILE720900:ILK720900 IVA720900:IVG720900 JEW720900:JFC720900 JOS720900:JOY720900 JYO720900:JYU720900 KIK720900:KIQ720900 KSG720900:KSM720900 LCC720900:LCI720900 LLY720900:LME720900 LVU720900:LWA720900 MFQ720900:MFW720900 MPM720900:MPS720900 MZI720900:MZO720900 NJE720900:NJK720900 NTA720900:NTG720900 OCW720900:ODC720900 OMS720900:OMY720900 OWO720900:OWU720900 PGK720900:PGQ720900 PQG720900:PQM720900 QAC720900:QAI720900 QJY720900:QKE720900 QTU720900:QUA720900 RDQ720900:RDW720900 RNM720900:RNS720900 RXI720900:RXO720900 SHE720900:SHK720900 SRA720900:SRG720900 TAW720900:TBC720900 TKS720900:TKY720900 TUO720900:TUU720900 UEK720900:UEQ720900 UOG720900:UOM720900 UYC720900:UYI720900 VHY720900:VIE720900 VRU720900:VSA720900 WBQ720900:WBW720900 WLM720900:WLS720900 WVI720900:WVO720900 A786436:G786436 IW786436:JC786436 SS786436:SY786436 ACO786436:ACU786436 AMK786436:AMQ786436 AWG786436:AWM786436 BGC786436:BGI786436 BPY786436:BQE786436 BZU786436:CAA786436 CJQ786436:CJW786436 CTM786436:CTS786436 DDI786436:DDO786436 DNE786436:DNK786436 DXA786436:DXG786436 EGW786436:EHC786436 EQS786436:EQY786436 FAO786436:FAU786436 FKK786436:FKQ786436 FUG786436:FUM786436 GEC786436:GEI786436 GNY786436:GOE786436 GXU786436:GYA786436 HHQ786436:HHW786436 HRM786436:HRS786436 IBI786436:IBO786436 ILE786436:ILK786436 IVA786436:IVG786436 JEW786436:JFC786436 JOS786436:JOY786436 JYO786436:JYU786436 KIK786436:KIQ786436 KSG786436:KSM786436 LCC786436:LCI786436 LLY786436:LME786436 LVU786436:LWA786436 MFQ786436:MFW786436 MPM786436:MPS786436 MZI786436:MZO786436 NJE786436:NJK786436 NTA786436:NTG786436 OCW786436:ODC786436 OMS786436:OMY786436 OWO786436:OWU786436 PGK786436:PGQ786436 PQG786436:PQM786436 QAC786436:QAI786436 QJY786436:QKE786436 QTU786436:QUA786436 RDQ786436:RDW786436 RNM786436:RNS786436 RXI786436:RXO786436 SHE786436:SHK786436 SRA786436:SRG786436 TAW786436:TBC786436 TKS786436:TKY786436 TUO786436:TUU786436 UEK786436:UEQ786436 UOG786436:UOM786436 UYC786436:UYI786436 VHY786436:VIE786436 VRU786436:VSA786436 WBQ786436:WBW786436 WLM786436:WLS786436 WVI786436:WVO786436 A851972:G851972 IW851972:JC851972 SS851972:SY851972 ACO851972:ACU851972 AMK851972:AMQ851972 AWG851972:AWM851972 BGC851972:BGI851972 BPY851972:BQE851972 BZU851972:CAA851972 CJQ851972:CJW851972 CTM851972:CTS851972 DDI851972:DDO851972 DNE851972:DNK851972 DXA851972:DXG851972 EGW851972:EHC851972 EQS851972:EQY851972 FAO851972:FAU851972 FKK851972:FKQ851972 FUG851972:FUM851972 GEC851972:GEI851972 GNY851972:GOE851972 GXU851972:GYA851972 HHQ851972:HHW851972 HRM851972:HRS851972 IBI851972:IBO851972 ILE851972:ILK851972 IVA851972:IVG851972 JEW851972:JFC851972 JOS851972:JOY851972 JYO851972:JYU851972 KIK851972:KIQ851972 KSG851972:KSM851972 LCC851972:LCI851972 LLY851972:LME851972 LVU851972:LWA851972 MFQ851972:MFW851972 MPM851972:MPS851972 MZI851972:MZO851972 NJE851972:NJK851972 NTA851972:NTG851972 OCW851972:ODC851972 OMS851972:OMY851972 OWO851972:OWU851972 PGK851972:PGQ851972 PQG851972:PQM851972 QAC851972:QAI851972 QJY851972:QKE851972 QTU851972:QUA851972 RDQ851972:RDW851972 RNM851972:RNS851972 RXI851972:RXO851972 SHE851972:SHK851972 SRA851972:SRG851972 TAW851972:TBC851972 TKS851972:TKY851972 TUO851972:TUU851972 UEK851972:UEQ851972 UOG851972:UOM851972 UYC851972:UYI851972 VHY851972:VIE851972 VRU851972:VSA851972 WBQ851972:WBW851972 WLM851972:WLS851972 WVI851972:WVO851972 A917508:G917508 IW917508:JC917508 SS917508:SY917508 ACO917508:ACU917508 AMK917508:AMQ917508 AWG917508:AWM917508 BGC917508:BGI917508 BPY917508:BQE917508 BZU917508:CAA917508 CJQ917508:CJW917508 CTM917508:CTS917508 DDI917508:DDO917508 DNE917508:DNK917508 DXA917508:DXG917508 EGW917508:EHC917508 EQS917508:EQY917508 FAO917508:FAU917508 FKK917508:FKQ917508 FUG917508:FUM917508 GEC917508:GEI917508 GNY917508:GOE917508 GXU917508:GYA917508 HHQ917508:HHW917508 HRM917508:HRS917508 IBI917508:IBO917508 ILE917508:ILK917508 IVA917508:IVG917508 JEW917508:JFC917508 JOS917508:JOY917508 JYO917508:JYU917508 KIK917508:KIQ917508 KSG917508:KSM917508 LCC917508:LCI917508 LLY917508:LME917508 LVU917508:LWA917508 MFQ917508:MFW917508 MPM917508:MPS917508 MZI917508:MZO917508 NJE917508:NJK917508 NTA917508:NTG917508 OCW917508:ODC917508 OMS917508:OMY917508 OWO917508:OWU917508 PGK917508:PGQ917508 PQG917508:PQM917508 QAC917508:QAI917508 QJY917508:QKE917508 QTU917508:QUA917508 RDQ917508:RDW917508 RNM917508:RNS917508 RXI917508:RXO917508 SHE917508:SHK917508 SRA917508:SRG917508 TAW917508:TBC917508 TKS917508:TKY917508 TUO917508:TUU917508 UEK917508:UEQ917508 UOG917508:UOM917508 UYC917508:UYI917508 VHY917508:VIE917508 VRU917508:VSA917508 WBQ917508:WBW917508 WLM917508:WLS917508 WVI917508:WVO917508 A983044:G983044 IW983044:JC983044 SS983044:SY983044 ACO983044:ACU983044 AMK983044:AMQ983044 AWG983044:AWM983044 BGC983044:BGI983044 BPY983044:BQE983044 BZU983044:CAA983044 CJQ983044:CJW983044 CTM983044:CTS983044 DDI983044:DDO983044 DNE983044:DNK983044 DXA983044:DXG983044 EGW983044:EHC983044 EQS983044:EQY983044 FAO983044:FAU983044 FKK983044:FKQ983044 FUG983044:FUM983044 GEC983044:GEI983044 GNY983044:GOE983044 GXU983044:GYA983044 HHQ983044:HHW983044 HRM983044:HRS983044 IBI983044:IBO983044 ILE983044:ILK983044 IVA983044:IVG983044 JEW983044:JFC983044 JOS983044:JOY983044 JYO983044:JYU983044 KIK983044:KIQ983044 KSG983044:KSM983044 LCC983044:LCI983044 LLY983044:LME983044 LVU983044:LWA983044 MFQ983044:MFW983044 MPM983044:MPS983044 MZI983044:MZO983044 NJE983044:NJK983044 NTA983044:NTG983044 OCW983044:ODC983044 OMS983044:OMY983044 OWO983044:OWU983044 PGK983044:PGQ983044 PQG983044:PQM983044 QAC983044:QAI983044 QJY983044:QKE983044 QTU983044:QUA983044 RDQ983044:RDW983044 RNM983044:RNS983044 RXI983044:RXO983044 SHE983044:SHK983044 SRA983044:SRG983044 TAW983044:TBC983044 TKS983044:TKY983044 TUO983044:TUU983044 UEK983044:UEQ983044 UOG983044:UOM983044 UYC983044:UYI983044 VHY983044:VIE983044 VRU983044:VSA983044 WBQ983044:WBW983044 WLM983044:WLS983044 WVI983044:WVO983044">
      <formula1>$F$327:$F$404</formula1>
    </dataValidation>
    <dataValidation type="list" allowBlank="1" showInputMessage="1" showErrorMessage="1" errorTitle="Выберите наименование гос.органа" error="Нужно выбрать наименование госоргана из списка (нажмите треугольную кнопку &quot;ВНИЗ&quot; на правой стороне ячейки)" sqref="A3:G3 IW3:JC3 SS3:SY3 ACO3:ACU3 AMK3:AMQ3 AWG3:AWM3 BGC3:BGI3 BPY3:BQE3 BZU3:CAA3 CJQ3:CJW3 CTM3:CTS3 DDI3:DDO3 DNE3:DNK3 DXA3:DXG3 EGW3:EHC3 EQS3:EQY3 FAO3:FAU3 FKK3:FKQ3 FUG3:FUM3 GEC3:GEI3 GNY3:GOE3 GXU3:GYA3 HHQ3:HHW3 HRM3:HRS3 IBI3:IBO3 ILE3:ILK3 IVA3:IVG3 JEW3:JFC3 JOS3:JOY3 JYO3:JYU3 KIK3:KIQ3 KSG3:KSM3 LCC3:LCI3 LLY3:LME3 LVU3:LWA3 MFQ3:MFW3 MPM3:MPS3 MZI3:MZO3 NJE3:NJK3 NTA3:NTG3 OCW3:ODC3 OMS3:OMY3 OWO3:OWU3 PGK3:PGQ3 PQG3:PQM3 QAC3:QAI3 QJY3:QKE3 QTU3:QUA3 RDQ3:RDW3 RNM3:RNS3 RXI3:RXO3 SHE3:SHK3 SRA3:SRG3 TAW3:TBC3 TKS3:TKY3 TUO3:TUU3 UEK3:UEQ3 UOG3:UOM3 UYC3:UYI3 VHY3:VIE3 VRU3:VSA3 WBQ3:WBW3 WLM3:WLS3 WVI3:WVO3 A65539:G65539 IW65539:JC65539 SS65539:SY65539 ACO65539:ACU65539 AMK65539:AMQ65539 AWG65539:AWM65539 BGC65539:BGI65539 BPY65539:BQE65539 BZU65539:CAA65539 CJQ65539:CJW65539 CTM65539:CTS65539 DDI65539:DDO65539 DNE65539:DNK65539 DXA65539:DXG65539 EGW65539:EHC65539 EQS65539:EQY65539 FAO65539:FAU65539 FKK65539:FKQ65539 FUG65539:FUM65539 GEC65539:GEI65539 GNY65539:GOE65539 GXU65539:GYA65539 HHQ65539:HHW65539 HRM65539:HRS65539 IBI65539:IBO65539 ILE65539:ILK65539 IVA65539:IVG65539 JEW65539:JFC65539 JOS65539:JOY65539 JYO65539:JYU65539 KIK65539:KIQ65539 KSG65539:KSM65539 LCC65539:LCI65539 LLY65539:LME65539 LVU65539:LWA65539 MFQ65539:MFW65539 MPM65539:MPS65539 MZI65539:MZO65539 NJE65539:NJK65539 NTA65539:NTG65539 OCW65539:ODC65539 OMS65539:OMY65539 OWO65539:OWU65539 PGK65539:PGQ65539 PQG65539:PQM65539 QAC65539:QAI65539 QJY65539:QKE65539 QTU65539:QUA65539 RDQ65539:RDW65539 RNM65539:RNS65539 RXI65539:RXO65539 SHE65539:SHK65539 SRA65539:SRG65539 TAW65539:TBC65539 TKS65539:TKY65539 TUO65539:TUU65539 UEK65539:UEQ65539 UOG65539:UOM65539 UYC65539:UYI65539 VHY65539:VIE65539 VRU65539:VSA65539 WBQ65539:WBW65539 WLM65539:WLS65539 WVI65539:WVO65539 A131075:G131075 IW131075:JC131075 SS131075:SY131075 ACO131075:ACU131075 AMK131075:AMQ131075 AWG131075:AWM131075 BGC131075:BGI131075 BPY131075:BQE131075 BZU131075:CAA131075 CJQ131075:CJW131075 CTM131075:CTS131075 DDI131075:DDO131075 DNE131075:DNK131075 DXA131075:DXG131075 EGW131075:EHC131075 EQS131075:EQY131075 FAO131075:FAU131075 FKK131075:FKQ131075 FUG131075:FUM131075 GEC131075:GEI131075 GNY131075:GOE131075 GXU131075:GYA131075 HHQ131075:HHW131075 HRM131075:HRS131075 IBI131075:IBO131075 ILE131075:ILK131075 IVA131075:IVG131075 JEW131075:JFC131075 JOS131075:JOY131075 JYO131075:JYU131075 KIK131075:KIQ131075 KSG131075:KSM131075 LCC131075:LCI131075 LLY131075:LME131075 LVU131075:LWA131075 MFQ131075:MFW131075 MPM131075:MPS131075 MZI131075:MZO131075 NJE131075:NJK131075 NTA131075:NTG131075 OCW131075:ODC131075 OMS131075:OMY131075 OWO131075:OWU131075 PGK131075:PGQ131075 PQG131075:PQM131075 QAC131075:QAI131075 QJY131075:QKE131075 QTU131075:QUA131075 RDQ131075:RDW131075 RNM131075:RNS131075 RXI131075:RXO131075 SHE131075:SHK131075 SRA131075:SRG131075 TAW131075:TBC131075 TKS131075:TKY131075 TUO131075:TUU131075 UEK131075:UEQ131075 UOG131075:UOM131075 UYC131075:UYI131075 VHY131075:VIE131075 VRU131075:VSA131075 WBQ131075:WBW131075 WLM131075:WLS131075 WVI131075:WVO131075 A196611:G196611 IW196611:JC196611 SS196611:SY196611 ACO196611:ACU196611 AMK196611:AMQ196611 AWG196611:AWM196611 BGC196611:BGI196611 BPY196611:BQE196611 BZU196611:CAA196611 CJQ196611:CJW196611 CTM196611:CTS196611 DDI196611:DDO196611 DNE196611:DNK196611 DXA196611:DXG196611 EGW196611:EHC196611 EQS196611:EQY196611 FAO196611:FAU196611 FKK196611:FKQ196611 FUG196611:FUM196611 GEC196611:GEI196611 GNY196611:GOE196611 GXU196611:GYA196611 HHQ196611:HHW196611 HRM196611:HRS196611 IBI196611:IBO196611 ILE196611:ILK196611 IVA196611:IVG196611 JEW196611:JFC196611 JOS196611:JOY196611 JYO196611:JYU196611 KIK196611:KIQ196611 KSG196611:KSM196611 LCC196611:LCI196611 LLY196611:LME196611 LVU196611:LWA196611 MFQ196611:MFW196611 MPM196611:MPS196611 MZI196611:MZO196611 NJE196611:NJK196611 NTA196611:NTG196611 OCW196611:ODC196611 OMS196611:OMY196611 OWO196611:OWU196611 PGK196611:PGQ196611 PQG196611:PQM196611 QAC196611:QAI196611 QJY196611:QKE196611 QTU196611:QUA196611 RDQ196611:RDW196611 RNM196611:RNS196611 RXI196611:RXO196611 SHE196611:SHK196611 SRA196611:SRG196611 TAW196611:TBC196611 TKS196611:TKY196611 TUO196611:TUU196611 UEK196611:UEQ196611 UOG196611:UOM196611 UYC196611:UYI196611 VHY196611:VIE196611 VRU196611:VSA196611 WBQ196611:WBW196611 WLM196611:WLS196611 WVI196611:WVO196611 A262147:G262147 IW262147:JC262147 SS262147:SY262147 ACO262147:ACU262147 AMK262147:AMQ262147 AWG262147:AWM262147 BGC262147:BGI262147 BPY262147:BQE262147 BZU262147:CAA262147 CJQ262147:CJW262147 CTM262147:CTS262147 DDI262147:DDO262147 DNE262147:DNK262147 DXA262147:DXG262147 EGW262147:EHC262147 EQS262147:EQY262147 FAO262147:FAU262147 FKK262147:FKQ262147 FUG262147:FUM262147 GEC262147:GEI262147 GNY262147:GOE262147 GXU262147:GYA262147 HHQ262147:HHW262147 HRM262147:HRS262147 IBI262147:IBO262147 ILE262147:ILK262147 IVA262147:IVG262147 JEW262147:JFC262147 JOS262147:JOY262147 JYO262147:JYU262147 KIK262147:KIQ262147 KSG262147:KSM262147 LCC262147:LCI262147 LLY262147:LME262147 LVU262147:LWA262147 MFQ262147:MFW262147 MPM262147:MPS262147 MZI262147:MZO262147 NJE262147:NJK262147 NTA262147:NTG262147 OCW262147:ODC262147 OMS262147:OMY262147 OWO262147:OWU262147 PGK262147:PGQ262147 PQG262147:PQM262147 QAC262147:QAI262147 QJY262147:QKE262147 QTU262147:QUA262147 RDQ262147:RDW262147 RNM262147:RNS262147 RXI262147:RXO262147 SHE262147:SHK262147 SRA262147:SRG262147 TAW262147:TBC262147 TKS262147:TKY262147 TUO262147:TUU262147 UEK262147:UEQ262147 UOG262147:UOM262147 UYC262147:UYI262147 VHY262147:VIE262147 VRU262147:VSA262147 WBQ262147:WBW262147 WLM262147:WLS262147 WVI262147:WVO262147 A327683:G327683 IW327683:JC327683 SS327683:SY327683 ACO327683:ACU327683 AMK327683:AMQ327683 AWG327683:AWM327683 BGC327683:BGI327683 BPY327683:BQE327683 BZU327683:CAA327683 CJQ327683:CJW327683 CTM327683:CTS327683 DDI327683:DDO327683 DNE327683:DNK327683 DXA327683:DXG327683 EGW327683:EHC327683 EQS327683:EQY327683 FAO327683:FAU327683 FKK327683:FKQ327683 FUG327683:FUM327683 GEC327683:GEI327683 GNY327683:GOE327683 GXU327683:GYA327683 HHQ327683:HHW327683 HRM327683:HRS327683 IBI327683:IBO327683 ILE327683:ILK327683 IVA327683:IVG327683 JEW327683:JFC327683 JOS327683:JOY327683 JYO327683:JYU327683 KIK327683:KIQ327683 KSG327683:KSM327683 LCC327683:LCI327683 LLY327683:LME327683 LVU327683:LWA327683 MFQ327683:MFW327683 MPM327683:MPS327683 MZI327683:MZO327683 NJE327683:NJK327683 NTA327683:NTG327683 OCW327683:ODC327683 OMS327683:OMY327683 OWO327683:OWU327683 PGK327683:PGQ327683 PQG327683:PQM327683 QAC327683:QAI327683 QJY327683:QKE327683 QTU327683:QUA327683 RDQ327683:RDW327683 RNM327683:RNS327683 RXI327683:RXO327683 SHE327683:SHK327683 SRA327683:SRG327683 TAW327683:TBC327683 TKS327683:TKY327683 TUO327683:TUU327683 UEK327683:UEQ327683 UOG327683:UOM327683 UYC327683:UYI327683 VHY327683:VIE327683 VRU327683:VSA327683 WBQ327683:WBW327683 WLM327683:WLS327683 WVI327683:WVO327683 A393219:G393219 IW393219:JC393219 SS393219:SY393219 ACO393219:ACU393219 AMK393219:AMQ393219 AWG393219:AWM393219 BGC393219:BGI393219 BPY393219:BQE393219 BZU393219:CAA393219 CJQ393219:CJW393219 CTM393219:CTS393219 DDI393219:DDO393219 DNE393219:DNK393219 DXA393219:DXG393219 EGW393219:EHC393219 EQS393219:EQY393219 FAO393219:FAU393219 FKK393219:FKQ393219 FUG393219:FUM393219 GEC393219:GEI393219 GNY393219:GOE393219 GXU393219:GYA393219 HHQ393219:HHW393219 HRM393219:HRS393219 IBI393219:IBO393219 ILE393219:ILK393219 IVA393219:IVG393219 JEW393219:JFC393219 JOS393219:JOY393219 JYO393219:JYU393219 KIK393219:KIQ393219 KSG393219:KSM393219 LCC393219:LCI393219 LLY393219:LME393219 LVU393219:LWA393219 MFQ393219:MFW393219 MPM393219:MPS393219 MZI393219:MZO393219 NJE393219:NJK393219 NTA393219:NTG393219 OCW393219:ODC393219 OMS393219:OMY393219 OWO393219:OWU393219 PGK393219:PGQ393219 PQG393219:PQM393219 QAC393219:QAI393219 QJY393219:QKE393219 QTU393219:QUA393219 RDQ393219:RDW393219 RNM393219:RNS393219 RXI393219:RXO393219 SHE393219:SHK393219 SRA393219:SRG393219 TAW393219:TBC393219 TKS393219:TKY393219 TUO393219:TUU393219 UEK393219:UEQ393219 UOG393219:UOM393219 UYC393219:UYI393219 VHY393219:VIE393219 VRU393219:VSA393219 WBQ393219:WBW393219 WLM393219:WLS393219 WVI393219:WVO393219 A458755:G458755 IW458755:JC458755 SS458755:SY458755 ACO458755:ACU458755 AMK458755:AMQ458755 AWG458755:AWM458755 BGC458755:BGI458755 BPY458755:BQE458755 BZU458755:CAA458755 CJQ458755:CJW458755 CTM458755:CTS458755 DDI458755:DDO458755 DNE458755:DNK458755 DXA458755:DXG458755 EGW458755:EHC458755 EQS458755:EQY458755 FAO458755:FAU458755 FKK458755:FKQ458755 FUG458755:FUM458755 GEC458755:GEI458755 GNY458755:GOE458755 GXU458755:GYA458755 HHQ458755:HHW458755 HRM458755:HRS458755 IBI458755:IBO458755 ILE458755:ILK458755 IVA458755:IVG458755 JEW458755:JFC458755 JOS458755:JOY458755 JYO458755:JYU458755 KIK458755:KIQ458755 KSG458755:KSM458755 LCC458755:LCI458755 LLY458755:LME458755 LVU458755:LWA458755 MFQ458755:MFW458755 MPM458755:MPS458755 MZI458755:MZO458755 NJE458755:NJK458755 NTA458755:NTG458755 OCW458755:ODC458755 OMS458755:OMY458755 OWO458755:OWU458755 PGK458755:PGQ458755 PQG458755:PQM458755 QAC458755:QAI458755 QJY458755:QKE458755 QTU458755:QUA458755 RDQ458755:RDW458755 RNM458755:RNS458755 RXI458755:RXO458755 SHE458755:SHK458755 SRA458755:SRG458755 TAW458755:TBC458755 TKS458755:TKY458755 TUO458755:TUU458755 UEK458755:UEQ458755 UOG458755:UOM458755 UYC458755:UYI458755 VHY458755:VIE458755 VRU458755:VSA458755 WBQ458755:WBW458755 WLM458755:WLS458755 WVI458755:WVO458755 A524291:G524291 IW524291:JC524291 SS524291:SY524291 ACO524291:ACU524291 AMK524291:AMQ524291 AWG524291:AWM524291 BGC524291:BGI524291 BPY524291:BQE524291 BZU524291:CAA524291 CJQ524291:CJW524291 CTM524291:CTS524291 DDI524291:DDO524291 DNE524291:DNK524291 DXA524291:DXG524291 EGW524291:EHC524291 EQS524291:EQY524291 FAO524291:FAU524291 FKK524291:FKQ524291 FUG524291:FUM524291 GEC524291:GEI524291 GNY524291:GOE524291 GXU524291:GYA524291 HHQ524291:HHW524291 HRM524291:HRS524291 IBI524291:IBO524291 ILE524291:ILK524291 IVA524291:IVG524291 JEW524291:JFC524291 JOS524291:JOY524291 JYO524291:JYU524291 KIK524291:KIQ524291 KSG524291:KSM524291 LCC524291:LCI524291 LLY524291:LME524291 LVU524291:LWA524291 MFQ524291:MFW524291 MPM524291:MPS524291 MZI524291:MZO524291 NJE524291:NJK524291 NTA524291:NTG524291 OCW524291:ODC524291 OMS524291:OMY524291 OWO524291:OWU524291 PGK524291:PGQ524291 PQG524291:PQM524291 QAC524291:QAI524291 QJY524291:QKE524291 QTU524291:QUA524291 RDQ524291:RDW524291 RNM524291:RNS524291 RXI524291:RXO524291 SHE524291:SHK524291 SRA524291:SRG524291 TAW524291:TBC524291 TKS524291:TKY524291 TUO524291:TUU524291 UEK524291:UEQ524291 UOG524291:UOM524291 UYC524291:UYI524291 VHY524291:VIE524291 VRU524291:VSA524291 WBQ524291:WBW524291 WLM524291:WLS524291 WVI524291:WVO524291 A589827:G589827 IW589827:JC589827 SS589827:SY589827 ACO589827:ACU589827 AMK589827:AMQ589827 AWG589827:AWM589827 BGC589827:BGI589827 BPY589827:BQE589827 BZU589827:CAA589827 CJQ589827:CJW589827 CTM589827:CTS589827 DDI589827:DDO589827 DNE589827:DNK589827 DXA589827:DXG589827 EGW589827:EHC589827 EQS589827:EQY589827 FAO589827:FAU589827 FKK589827:FKQ589827 FUG589827:FUM589827 GEC589827:GEI589827 GNY589827:GOE589827 GXU589827:GYA589827 HHQ589827:HHW589827 HRM589827:HRS589827 IBI589827:IBO589827 ILE589827:ILK589827 IVA589827:IVG589827 JEW589827:JFC589827 JOS589827:JOY589827 JYO589827:JYU589827 KIK589827:KIQ589827 KSG589827:KSM589827 LCC589827:LCI589827 LLY589827:LME589827 LVU589827:LWA589827 MFQ589827:MFW589827 MPM589827:MPS589827 MZI589827:MZO589827 NJE589827:NJK589827 NTA589827:NTG589827 OCW589827:ODC589827 OMS589827:OMY589827 OWO589827:OWU589827 PGK589827:PGQ589827 PQG589827:PQM589827 QAC589827:QAI589827 QJY589827:QKE589827 QTU589827:QUA589827 RDQ589827:RDW589827 RNM589827:RNS589827 RXI589827:RXO589827 SHE589827:SHK589827 SRA589827:SRG589827 TAW589827:TBC589827 TKS589827:TKY589827 TUO589827:TUU589827 UEK589827:UEQ589827 UOG589827:UOM589827 UYC589827:UYI589827 VHY589827:VIE589827 VRU589827:VSA589827 WBQ589827:WBW589827 WLM589827:WLS589827 WVI589827:WVO589827 A655363:G655363 IW655363:JC655363 SS655363:SY655363 ACO655363:ACU655363 AMK655363:AMQ655363 AWG655363:AWM655363 BGC655363:BGI655363 BPY655363:BQE655363 BZU655363:CAA655363 CJQ655363:CJW655363 CTM655363:CTS655363 DDI655363:DDO655363 DNE655363:DNK655363 DXA655363:DXG655363 EGW655363:EHC655363 EQS655363:EQY655363 FAO655363:FAU655363 FKK655363:FKQ655363 FUG655363:FUM655363 GEC655363:GEI655363 GNY655363:GOE655363 GXU655363:GYA655363 HHQ655363:HHW655363 HRM655363:HRS655363 IBI655363:IBO655363 ILE655363:ILK655363 IVA655363:IVG655363 JEW655363:JFC655363 JOS655363:JOY655363 JYO655363:JYU655363 KIK655363:KIQ655363 KSG655363:KSM655363 LCC655363:LCI655363 LLY655363:LME655363 LVU655363:LWA655363 MFQ655363:MFW655363 MPM655363:MPS655363 MZI655363:MZO655363 NJE655363:NJK655363 NTA655363:NTG655363 OCW655363:ODC655363 OMS655363:OMY655363 OWO655363:OWU655363 PGK655363:PGQ655363 PQG655363:PQM655363 QAC655363:QAI655363 QJY655363:QKE655363 QTU655363:QUA655363 RDQ655363:RDW655363 RNM655363:RNS655363 RXI655363:RXO655363 SHE655363:SHK655363 SRA655363:SRG655363 TAW655363:TBC655363 TKS655363:TKY655363 TUO655363:TUU655363 UEK655363:UEQ655363 UOG655363:UOM655363 UYC655363:UYI655363 VHY655363:VIE655363 VRU655363:VSA655363 WBQ655363:WBW655363 WLM655363:WLS655363 WVI655363:WVO655363 A720899:G720899 IW720899:JC720899 SS720899:SY720899 ACO720899:ACU720899 AMK720899:AMQ720899 AWG720899:AWM720899 BGC720899:BGI720899 BPY720899:BQE720899 BZU720899:CAA720899 CJQ720899:CJW720899 CTM720899:CTS720899 DDI720899:DDO720899 DNE720899:DNK720899 DXA720899:DXG720899 EGW720899:EHC720899 EQS720899:EQY720899 FAO720899:FAU720899 FKK720899:FKQ720899 FUG720899:FUM720899 GEC720899:GEI720899 GNY720899:GOE720899 GXU720899:GYA720899 HHQ720899:HHW720899 HRM720899:HRS720899 IBI720899:IBO720899 ILE720899:ILK720899 IVA720899:IVG720899 JEW720899:JFC720899 JOS720899:JOY720899 JYO720899:JYU720899 KIK720899:KIQ720899 KSG720899:KSM720899 LCC720899:LCI720899 LLY720899:LME720899 LVU720899:LWA720899 MFQ720899:MFW720899 MPM720899:MPS720899 MZI720899:MZO720899 NJE720899:NJK720899 NTA720899:NTG720899 OCW720899:ODC720899 OMS720899:OMY720899 OWO720899:OWU720899 PGK720899:PGQ720899 PQG720899:PQM720899 QAC720899:QAI720899 QJY720899:QKE720899 QTU720899:QUA720899 RDQ720899:RDW720899 RNM720899:RNS720899 RXI720899:RXO720899 SHE720899:SHK720899 SRA720899:SRG720899 TAW720899:TBC720899 TKS720899:TKY720899 TUO720899:TUU720899 UEK720899:UEQ720899 UOG720899:UOM720899 UYC720899:UYI720899 VHY720899:VIE720899 VRU720899:VSA720899 WBQ720899:WBW720899 WLM720899:WLS720899 WVI720899:WVO720899 A786435:G786435 IW786435:JC786435 SS786435:SY786435 ACO786435:ACU786435 AMK786435:AMQ786435 AWG786435:AWM786435 BGC786435:BGI786435 BPY786435:BQE786435 BZU786435:CAA786435 CJQ786435:CJW786435 CTM786435:CTS786435 DDI786435:DDO786435 DNE786435:DNK786435 DXA786435:DXG786435 EGW786435:EHC786435 EQS786435:EQY786435 FAO786435:FAU786435 FKK786435:FKQ786435 FUG786435:FUM786435 GEC786435:GEI786435 GNY786435:GOE786435 GXU786435:GYA786435 HHQ786435:HHW786435 HRM786435:HRS786435 IBI786435:IBO786435 ILE786435:ILK786435 IVA786435:IVG786435 JEW786435:JFC786435 JOS786435:JOY786435 JYO786435:JYU786435 KIK786435:KIQ786435 KSG786435:KSM786435 LCC786435:LCI786435 LLY786435:LME786435 LVU786435:LWA786435 MFQ786435:MFW786435 MPM786435:MPS786435 MZI786435:MZO786435 NJE786435:NJK786435 NTA786435:NTG786435 OCW786435:ODC786435 OMS786435:OMY786435 OWO786435:OWU786435 PGK786435:PGQ786435 PQG786435:PQM786435 QAC786435:QAI786435 QJY786435:QKE786435 QTU786435:QUA786435 RDQ786435:RDW786435 RNM786435:RNS786435 RXI786435:RXO786435 SHE786435:SHK786435 SRA786435:SRG786435 TAW786435:TBC786435 TKS786435:TKY786435 TUO786435:TUU786435 UEK786435:UEQ786435 UOG786435:UOM786435 UYC786435:UYI786435 VHY786435:VIE786435 VRU786435:VSA786435 WBQ786435:WBW786435 WLM786435:WLS786435 WVI786435:WVO786435 A851971:G851971 IW851971:JC851971 SS851971:SY851971 ACO851971:ACU851971 AMK851971:AMQ851971 AWG851971:AWM851971 BGC851971:BGI851971 BPY851971:BQE851971 BZU851971:CAA851971 CJQ851971:CJW851971 CTM851971:CTS851971 DDI851971:DDO851971 DNE851971:DNK851971 DXA851971:DXG851971 EGW851971:EHC851971 EQS851971:EQY851971 FAO851971:FAU851971 FKK851971:FKQ851971 FUG851971:FUM851971 GEC851971:GEI851971 GNY851971:GOE851971 GXU851971:GYA851971 HHQ851971:HHW851971 HRM851971:HRS851971 IBI851971:IBO851971 ILE851971:ILK851971 IVA851971:IVG851971 JEW851971:JFC851971 JOS851971:JOY851971 JYO851971:JYU851971 KIK851971:KIQ851971 KSG851971:KSM851971 LCC851971:LCI851971 LLY851971:LME851971 LVU851971:LWA851971 MFQ851971:MFW851971 MPM851971:MPS851971 MZI851971:MZO851971 NJE851971:NJK851971 NTA851971:NTG851971 OCW851971:ODC851971 OMS851971:OMY851971 OWO851971:OWU851971 PGK851971:PGQ851971 PQG851971:PQM851971 QAC851971:QAI851971 QJY851971:QKE851971 QTU851971:QUA851971 RDQ851971:RDW851971 RNM851971:RNS851971 RXI851971:RXO851971 SHE851971:SHK851971 SRA851971:SRG851971 TAW851971:TBC851971 TKS851971:TKY851971 TUO851971:TUU851971 UEK851971:UEQ851971 UOG851971:UOM851971 UYC851971:UYI851971 VHY851971:VIE851971 VRU851971:VSA851971 WBQ851971:WBW851971 WLM851971:WLS851971 WVI851971:WVO851971 A917507:G917507 IW917507:JC917507 SS917507:SY917507 ACO917507:ACU917507 AMK917507:AMQ917507 AWG917507:AWM917507 BGC917507:BGI917507 BPY917507:BQE917507 BZU917507:CAA917507 CJQ917507:CJW917507 CTM917507:CTS917507 DDI917507:DDO917507 DNE917507:DNK917507 DXA917507:DXG917507 EGW917507:EHC917507 EQS917507:EQY917507 FAO917507:FAU917507 FKK917507:FKQ917507 FUG917507:FUM917507 GEC917507:GEI917507 GNY917507:GOE917507 GXU917507:GYA917507 HHQ917507:HHW917507 HRM917507:HRS917507 IBI917507:IBO917507 ILE917507:ILK917507 IVA917507:IVG917507 JEW917507:JFC917507 JOS917507:JOY917507 JYO917507:JYU917507 KIK917507:KIQ917507 KSG917507:KSM917507 LCC917507:LCI917507 LLY917507:LME917507 LVU917507:LWA917507 MFQ917507:MFW917507 MPM917507:MPS917507 MZI917507:MZO917507 NJE917507:NJK917507 NTA917507:NTG917507 OCW917507:ODC917507 OMS917507:OMY917507 OWO917507:OWU917507 PGK917507:PGQ917507 PQG917507:PQM917507 QAC917507:QAI917507 QJY917507:QKE917507 QTU917507:QUA917507 RDQ917507:RDW917507 RNM917507:RNS917507 RXI917507:RXO917507 SHE917507:SHK917507 SRA917507:SRG917507 TAW917507:TBC917507 TKS917507:TKY917507 TUO917507:TUU917507 UEK917507:UEQ917507 UOG917507:UOM917507 UYC917507:UYI917507 VHY917507:VIE917507 VRU917507:VSA917507 WBQ917507:WBW917507 WLM917507:WLS917507 WVI917507:WVO917507 A983043:G983043 IW983043:JC983043 SS983043:SY983043 ACO983043:ACU983043 AMK983043:AMQ983043 AWG983043:AWM983043 BGC983043:BGI983043 BPY983043:BQE983043 BZU983043:CAA983043 CJQ983043:CJW983043 CTM983043:CTS983043 DDI983043:DDO983043 DNE983043:DNK983043 DXA983043:DXG983043 EGW983043:EHC983043 EQS983043:EQY983043 FAO983043:FAU983043 FKK983043:FKQ983043 FUG983043:FUM983043 GEC983043:GEI983043 GNY983043:GOE983043 GXU983043:GYA983043 HHQ983043:HHW983043 HRM983043:HRS983043 IBI983043:IBO983043 ILE983043:ILK983043 IVA983043:IVG983043 JEW983043:JFC983043 JOS983043:JOY983043 JYO983043:JYU983043 KIK983043:KIQ983043 KSG983043:KSM983043 LCC983043:LCI983043 LLY983043:LME983043 LVU983043:LWA983043 MFQ983043:MFW983043 MPM983043:MPS983043 MZI983043:MZO983043 NJE983043:NJK983043 NTA983043:NTG983043 OCW983043:ODC983043 OMS983043:OMY983043 OWO983043:OWU983043 PGK983043:PGQ983043 PQG983043:PQM983043 QAC983043:QAI983043 QJY983043:QKE983043 QTU983043:QUA983043 RDQ983043:RDW983043 RNM983043:RNS983043 RXI983043:RXO983043 SHE983043:SHK983043 SRA983043:SRG983043 TAW983043:TBC983043 TKS983043:TKY983043 TUO983043:TUU983043 UEK983043:UEQ983043 UOG983043:UOM983043 UYC983043:UYI983043 VHY983043:VIE983043 VRU983043:VSA983043 WBQ983043:WBW983043 WLM983043:WLS983043 WVI983043:WVO983043">
      <formula1>$I$299:$I$316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2024-01-19T11:23:32Z</dcterms:modified>
</cp:coreProperties>
</file>