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karimova_v\Desktop\ПАПКА\1000 стандарт\2025\3 кв 2025\"/>
    </mc:Choice>
  </mc:AlternateContent>
  <xr:revisionPtr revIDLastSave="0" documentId="13_ncr:1_{B85EBB4C-B928-4162-97B8-E3843F883AA9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Прил. 1" sheetId="10" r:id="rId1"/>
  </sheets>
  <definedNames>
    <definedName name="_xlnm._FilterDatabase" localSheetId="0" hidden="1">'Прил. 1'!$A$2:$I$194</definedName>
    <definedName name="_xlnm.Print_Area" localSheetId="0">'Прил. 1'!$A$1:$G$197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5" i="10" l="1"/>
  <c r="E134" i="10"/>
  <c r="E133" i="10"/>
  <c r="E109" i="10" l="1"/>
  <c r="E112" i="10" l="1"/>
  <c r="E113" i="10"/>
  <c r="E110" i="10"/>
  <c r="E103" i="10" l="1"/>
  <c r="E102" i="10"/>
  <c r="E101" i="10"/>
  <c r="E9" i="10"/>
  <c r="K53" i="10" l="1"/>
  <c r="I53" i="10"/>
  <c r="E148" i="10" l="1"/>
  <c r="D87" i="10" l="1"/>
  <c r="D108" i="10"/>
  <c r="E93" i="10" l="1"/>
  <c r="D148" i="10" l="1"/>
  <c r="D88" i="10"/>
  <c r="D86" i="10" s="1"/>
  <c r="D119" i="10" l="1"/>
  <c r="D120" i="10"/>
  <c r="D121" i="10"/>
  <c r="D122" i="10"/>
  <c r="D123" i="10" l="1"/>
  <c r="D124" i="10"/>
  <c r="G42" i="10" l="1"/>
  <c r="F39" i="10"/>
  <c r="G38" i="10"/>
  <c r="F36" i="10"/>
  <c r="G35" i="10"/>
  <c r="C284" i="10"/>
  <c r="E192" i="10"/>
  <c r="D192" i="10"/>
  <c r="D183" i="10"/>
  <c r="E182" i="10"/>
  <c r="D182" i="10"/>
  <c r="G177" i="10"/>
  <c r="F177" i="10"/>
  <c r="G176" i="10"/>
  <c r="F176" i="10"/>
  <c r="E175" i="10"/>
  <c r="D175" i="10"/>
  <c r="G174" i="10"/>
  <c r="F174" i="10"/>
  <c r="G173" i="10"/>
  <c r="F173" i="10"/>
  <c r="G172" i="10"/>
  <c r="F172" i="10"/>
  <c r="G171" i="10"/>
  <c r="F171" i="10"/>
  <c r="G170" i="10"/>
  <c r="F170" i="10"/>
  <c r="G169" i="10"/>
  <c r="F169" i="10"/>
  <c r="E168" i="10"/>
  <c r="D168" i="10"/>
  <c r="G167" i="10"/>
  <c r="F167" i="10"/>
  <c r="G166" i="10"/>
  <c r="F166" i="10"/>
  <c r="G165" i="10"/>
  <c r="F165" i="10"/>
  <c r="G164" i="10"/>
  <c r="F164" i="10"/>
  <c r="G163" i="10"/>
  <c r="F163" i="10"/>
  <c r="G162" i="10"/>
  <c r="F162" i="10"/>
  <c r="G161" i="10"/>
  <c r="F161" i="10"/>
  <c r="G160" i="10"/>
  <c r="F160" i="10"/>
  <c r="G159" i="10"/>
  <c r="F159" i="10"/>
  <c r="G158" i="10"/>
  <c r="F158" i="10"/>
  <c r="E157" i="10"/>
  <c r="D157" i="10"/>
  <c r="G156" i="10"/>
  <c r="F156" i="10"/>
  <c r="G155" i="10"/>
  <c r="F155" i="10"/>
  <c r="G154" i="10"/>
  <c r="F154" i="10"/>
  <c r="G153" i="10"/>
  <c r="F153" i="10"/>
  <c r="E152" i="10"/>
  <c r="D152" i="10"/>
  <c r="E151" i="10"/>
  <c r="D151" i="10"/>
  <c r="E150" i="10"/>
  <c r="D150" i="10"/>
  <c r="E149" i="10"/>
  <c r="D149" i="10"/>
  <c r="G146" i="10"/>
  <c r="F146" i="10"/>
  <c r="G145" i="10"/>
  <c r="F145" i="10"/>
  <c r="G144" i="10"/>
  <c r="F144" i="10"/>
  <c r="G143" i="10"/>
  <c r="F143" i="10"/>
  <c r="G142" i="10"/>
  <c r="F142" i="10"/>
  <c r="G141" i="10"/>
  <c r="F141" i="10"/>
  <c r="G140" i="10"/>
  <c r="F140" i="10"/>
  <c r="E139" i="10"/>
  <c r="D139" i="10"/>
  <c r="D138" i="10"/>
  <c r="D137" i="10"/>
  <c r="H137" i="10" s="1"/>
  <c r="G136" i="10"/>
  <c r="F136" i="10"/>
  <c r="H135" i="10"/>
  <c r="E120" i="10"/>
  <c r="G133" i="10"/>
  <c r="F133" i="10"/>
  <c r="D132" i="10"/>
  <c r="H136" i="10" s="1"/>
  <c r="E131" i="10"/>
  <c r="D131" i="10"/>
  <c r="E130" i="10"/>
  <c r="D130" i="10"/>
  <c r="H130" i="10" s="1"/>
  <c r="G129" i="10"/>
  <c r="F129" i="10"/>
  <c r="I128" i="10"/>
  <c r="H128" i="10"/>
  <c r="G128" i="10"/>
  <c r="F128" i="10"/>
  <c r="G127" i="10"/>
  <c r="F127" i="10"/>
  <c r="G126" i="10"/>
  <c r="F126" i="10"/>
  <c r="E125" i="10"/>
  <c r="I125" i="10" s="1"/>
  <c r="D125" i="10"/>
  <c r="H125" i="10" s="1"/>
  <c r="E122" i="10"/>
  <c r="F122" i="10" s="1"/>
  <c r="H121" i="10"/>
  <c r="E119" i="10"/>
  <c r="G117" i="10"/>
  <c r="F117" i="10"/>
  <c r="G116" i="10"/>
  <c r="F116" i="10"/>
  <c r="G115" i="10"/>
  <c r="F115" i="10"/>
  <c r="G113" i="10"/>
  <c r="F113" i="10"/>
  <c r="G112" i="10"/>
  <c r="F112" i="10"/>
  <c r="E111" i="10"/>
  <c r="D111" i="10"/>
  <c r="G110" i="10"/>
  <c r="F110" i="10"/>
  <c r="G109" i="10"/>
  <c r="F109" i="10"/>
  <c r="H108" i="10"/>
  <c r="D106" i="10"/>
  <c r="D105" i="10"/>
  <c r="I103" i="10"/>
  <c r="H103" i="10"/>
  <c r="G103" i="10"/>
  <c r="G102" i="10"/>
  <c r="F102" i="10"/>
  <c r="G101" i="10"/>
  <c r="F101" i="10"/>
  <c r="E106" i="10"/>
  <c r="E100" i="10"/>
  <c r="D100" i="10"/>
  <c r="H100" i="10" s="1"/>
  <c r="D99" i="10"/>
  <c r="D98" i="10"/>
  <c r="H98" i="10" s="1"/>
  <c r="G97" i="10"/>
  <c r="F97" i="10"/>
  <c r="H96" i="10"/>
  <c r="E89" i="10"/>
  <c r="G95" i="10"/>
  <c r="F95" i="10"/>
  <c r="G94" i="10"/>
  <c r="F94" i="10"/>
  <c r="D93" i="10"/>
  <c r="H97" i="10" s="1"/>
  <c r="E90" i="10"/>
  <c r="D90" i="10"/>
  <c r="D89" i="10"/>
  <c r="E88" i="10"/>
  <c r="G88" i="10" s="1"/>
  <c r="E87" i="10"/>
  <c r="G85" i="10"/>
  <c r="F85" i="10"/>
  <c r="G84" i="10"/>
  <c r="F84" i="10"/>
  <c r="G83" i="10"/>
  <c r="F83" i="10"/>
  <c r="G82" i="10"/>
  <c r="F82" i="10"/>
  <c r="G81" i="10"/>
  <c r="F81" i="10"/>
  <c r="G80" i="10"/>
  <c r="F80" i="10"/>
  <c r="G79" i="10"/>
  <c r="E78" i="10"/>
  <c r="G77" i="10"/>
  <c r="F77" i="10"/>
  <c r="G76" i="10"/>
  <c r="F76" i="10"/>
  <c r="G75" i="10"/>
  <c r="F75" i="10"/>
  <c r="G74" i="10"/>
  <c r="F74" i="10"/>
  <c r="G72" i="10"/>
  <c r="F72" i="10"/>
  <c r="G71" i="10"/>
  <c r="F71" i="10"/>
  <c r="G70" i="10"/>
  <c r="F70" i="10"/>
  <c r="H69" i="10"/>
  <c r="F68" i="10"/>
  <c r="G67" i="10"/>
  <c r="F67" i="10"/>
  <c r="G66" i="10"/>
  <c r="F66" i="10"/>
  <c r="G64" i="10"/>
  <c r="F64" i="10"/>
  <c r="G63" i="10"/>
  <c r="F63" i="10"/>
  <c r="G61" i="10"/>
  <c r="F61" i="10"/>
  <c r="H60" i="10"/>
  <c r="G58" i="10"/>
  <c r="F58" i="10"/>
  <c r="F56" i="10"/>
  <c r="G55" i="10"/>
  <c r="F55" i="10"/>
  <c r="G54" i="10"/>
  <c r="F54" i="10"/>
  <c r="J53" i="10"/>
  <c r="H53" i="10"/>
  <c r="G53" i="10"/>
  <c r="F53" i="10"/>
  <c r="D52" i="10"/>
  <c r="G51" i="10"/>
  <c r="F51" i="10"/>
  <c r="G50" i="10"/>
  <c r="F50" i="10"/>
  <c r="G49" i="10"/>
  <c r="F49" i="10"/>
  <c r="G48" i="10"/>
  <c r="F48" i="10"/>
  <c r="G47" i="10"/>
  <c r="F47" i="10"/>
  <c r="G46" i="10"/>
  <c r="F46" i="10"/>
  <c r="G44" i="10"/>
  <c r="F44" i="10"/>
  <c r="G43" i="10"/>
  <c r="F43" i="10"/>
  <c r="G40" i="10"/>
  <c r="F40" i="10"/>
  <c r="G39" i="10"/>
  <c r="H36" i="10"/>
  <c r="I35" i="10"/>
  <c r="H35" i="10"/>
  <c r="D33" i="10"/>
  <c r="D194" i="10" s="1"/>
  <c r="G32" i="10"/>
  <c r="F32" i="10"/>
  <c r="G31" i="10"/>
  <c r="F31" i="10"/>
  <c r="G30" i="10"/>
  <c r="F30" i="10"/>
  <c r="E29" i="10"/>
  <c r="D29" i="10"/>
  <c r="G28" i="10"/>
  <c r="F28" i="10"/>
  <c r="G27" i="10"/>
  <c r="F27" i="10"/>
  <c r="E26" i="10"/>
  <c r="D26" i="10"/>
  <c r="G25" i="10"/>
  <c r="F25" i="10"/>
  <c r="G24" i="10"/>
  <c r="F24" i="10"/>
  <c r="E23" i="10"/>
  <c r="D23" i="10"/>
  <c r="G22" i="10"/>
  <c r="F22" i="10"/>
  <c r="G21" i="10"/>
  <c r="F21" i="10"/>
  <c r="E20" i="10"/>
  <c r="D20" i="10"/>
  <c r="G18" i="10"/>
  <c r="F18" i="10"/>
  <c r="G17" i="10"/>
  <c r="F17" i="10"/>
  <c r="G16" i="10"/>
  <c r="F16" i="10"/>
  <c r="G15" i="10"/>
  <c r="F15" i="10"/>
  <c r="G13" i="10"/>
  <c r="F13" i="10"/>
  <c r="G12" i="10"/>
  <c r="F12" i="10"/>
  <c r="G11" i="10"/>
  <c r="F11" i="10"/>
  <c r="E189" i="10"/>
  <c r="D9" i="10"/>
  <c r="D189" i="10" s="1"/>
  <c r="H6" i="10"/>
  <c r="H111" i="10" l="1"/>
  <c r="D107" i="10"/>
  <c r="D114" i="10" s="1"/>
  <c r="D91" i="10"/>
  <c r="D147" i="10"/>
  <c r="G131" i="10"/>
  <c r="I111" i="10"/>
  <c r="H147" i="10"/>
  <c r="H93" i="10"/>
  <c r="E52" i="10"/>
  <c r="G36" i="10"/>
  <c r="G56" i="10"/>
  <c r="I60" i="10"/>
  <c r="G68" i="10"/>
  <c r="F131" i="10"/>
  <c r="G106" i="10"/>
  <c r="D92" i="10"/>
  <c r="F93" i="10"/>
  <c r="G20" i="10"/>
  <c r="D19" i="10"/>
  <c r="D185" i="10" s="1"/>
  <c r="G122" i="10"/>
  <c r="F111" i="10"/>
  <c r="D180" i="10"/>
  <c r="G111" i="10"/>
  <c r="E86" i="10"/>
  <c r="G93" i="10"/>
  <c r="F87" i="10"/>
  <c r="F42" i="10"/>
  <c r="F38" i="10"/>
  <c r="I36" i="10"/>
  <c r="F35" i="10"/>
  <c r="E33" i="10"/>
  <c r="I6" i="10"/>
  <c r="G89" i="10"/>
  <c r="E180" i="10"/>
  <c r="F89" i="10"/>
  <c r="G120" i="10"/>
  <c r="F120" i="10"/>
  <c r="E91" i="10"/>
  <c r="G90" i="10"/>
  <c r="F106" i="10"/>
  <c r="F189" i="10"/>
  <c r="G189" i="10"/>
  <c r="F100" i="10"/>
  <c r="E105" i="10"/>
  <c r="G104" i="10"/>
  <c r="F104" i="10"/>
  <c r="G130" i="10"/>
  <c r="F130" i="10"/>
  <c r="E137" i="10"/>
  <c r="G135" i="10"/>
  <c r="F135" i="10"/>
  <c r="G182" i="10"/>
  <c r="F182" i="10"/>
  <c r="E19" i="10"/>
  <c r="G100" i="10"/>
  <c r="F103" i="10"/>
  <c r="D191" i="10"/>
  <c r="D186" i="10"/>
  <c r="H58" i="10"/>
  <c r="G59" i="10"/>
  <c r="F59" i="10"/>
  <c r="G96" i="10"/>
  <c r="E99" i="10"/>
  <c r="F96" i="10"/>
  <c r="G134" i="10"/>
  <c r="F134" i="10"/>
  <c r="G139" i="10"/>
  <c r="F139" i="10"/>
  <c r="G149" i="10"/>
  <c r="F149" i="10"/>
  <c r="G151" i="10"/>
  <c r="F151" i="10"/>
  <c r="G157" i="10"/>
  <c r="F157" i="10"/>
  <c r="F175" i="10"/>
  <c r="G175" i="10"/>
  <c r="F192" i="10"/>
  <c r="G192" i="10"/>
  <c r="G23" i="10"/>
  <c r="F23" i="10"/>
  <c r="G29" i="10"/>
  <c r="F29" i="10"/>
  <c r="F90" i="10"/>
  <c r="F9" i="10"/>
  <c r="F20" i="10"/>
  <c r="G62" i="10"/>
  <c r="F62" i="10"/>
  <c r="G73" i="10"/>
  <c r="F73" i="10"/>
  <c r="F79" i="10"/>
  <c r="I96" i="10"/>
  <c r="H104" i="10"/>
  <c r="D118" i="10"/>
  <c r="H118" i="10" s="1"/>
  <c r="D181" i="10"/>
  <c r="E138" i="10"/>
  <c r="F148" i="10"/>
  <c r="G148" i="10"/>
  <c r="E147" i="10"/>
  <c r="F150" i="10"/>
  <c r="G150" i="10"/>
  <c r="F152" i="10"/>
  <c r="G152" i="10"/>
  <c r="G168" i="10"/>
  <c r="F168" i="10"/>
  <c r="G9" i="10"/>
  <c r="G26" i="10"/>
  <c r="F26" i="10"/>
  <c r="H65" i="10"/>
  <c r="D78" i="10"/>
  <c r="G78" i="10" s="1"/>
  <c r="E92" i="10"/>
  <c r="G87" i="10"/>
  <c r="F88" i="10"/>
  <c r="E98" i="10"/>
  <c r="I104" i="10"/>
  <c r="G119" i="10"/>
  <c r="E118" i="10"/>
  <c r="F119" i="10"/>
  <c r="E121" i="10"/>
  <c r="G125" i="10"/>
  <c r="F125" i="10"/>
  <c r="I130" i="10"/>
  <c r="I135" i="10"/>
  <c r="E183" i="10"/>
  <c r="H37" i="10"/>
  <c r="H41" i="10"/>
  <c r="H45" i="10"/>
  <c r="I69" i="10"/>
  <c r="I93" i="10"/>
  <c r="I97" i="10"/>
  <c r="I100" i="10"/>
  <c r="E108" i="10"/>
  <c r="E132" i="10"/>
  <c r="D187" i="10"/>
  <c r="H90" i="10" l="1"/>
  <c r="F52" i="10"/>
  <c r="I65" i="10"/>
  <c r="I58" i="10"/>
  <c r="G86" i="10"/>
  <c r="I108" i="10"/>
  <c r="G52" i="10"/>
  <c r="I122" i="10"/>
  <c r="D179" i="10"/>
  <c r="E107" i="10"/>
  <c r="E114" i="10" s="1"/>
  <c r="E191" i="10"/>
  <c r="G191" i="10" s="1"/>
  <c r="D184" i="10"/>
  <c r="D190" i="10"/>
  <c r="F78" i="10"/>
  <c r="D193" i="10"/>
  <c r="F86" i="10"/>
  <c r="I45" i="10"/>
  <c r="E194" i="10"/>
  <c r="E187" i="10"/>
  <c r="F187" i="10" s="1"/>
  <c r="G33" i="10"/>
  <c r="F33" i="10"/>
  <c r="I41" i="10"/>
  <c r="E186" i="10"/>
  <c r="F186" i="10" s="1"/>
  <c r="I37" i="10"/>
  <c r="G138" i="10"/>
  <c r="F138" i="10"/>
  <c r="H122" i="10"/>
  <c r="G98" i="10"/>
  <c r="F98" i="10"/>
  <c r="I98" i="10"/>
  <c r="F147" i="10"/>
  <c r="I147" i="10"/>
  <c r="G147" i="10"/>
  <c r="G180" i="10"/>
  <c r="F180" i="10"/>
  <c r="G19" i="10"/>
  <c r="F19" i="10"/>
  <c r="E184" i="10"/>
  <c r="E190" i="10"/>
  <c r="E185" i="10"/>
  <c r="F91" i="10"/>
  <c r="G91" i="10"/>
  <c r="F183" i="10"/>
  <c r="G183" i="10"/>
  <c r="I118" i="10"/>
  <c r="G118" i="10"/>
  <c r="F118" i="10"/>
  <c r="F92" i="10"/>
  <c r="G92" i="10"/>
  <c r="F137" i="10"/>
  <c r="I137" i="10"/>
  <c r="G137" i="10"/>
  <c r="G132" i="10"/>
  <c r="I136" i="10"/>
  <c r="F132" i="10"/>
  <c r="G108" i="10"/>
  <c r="F108" i="10"/>
  <c r="G121" i="10"/>
  <c r="F121" i="10"/>
  <c r="E181" i="10"/>
  <c r="E123" i="10"/>
  <c r="E124" i="10"/>
  <c r="I121" i="10"/>
  <c r="F99" i="10"/>
  <c r="G99" i="10"/>
  <c r="G105" i="10"/>
  <c r="F105" i="10"/>
  <c r="F191" i="10" l="1"/>
  <c r="G186" i="10"/>
  <c r="G187" i="10"/>
  <c r="G194" i="10"/>
  <c r="F194" i="10"/>
  <c r="G185" i="10"/>
  <c r="F185" i="10"/>
  <c r="F181" i="10"/>
  <c r="G181" i="10"/>
  <c r="F184" i="10"/>
  <c r="G184" i="10"/>
  <c r="G107" i="10"/>
  <c r="F107" i="10"/>
  <c r="E193" i="10"/>
  <c r="E179" i="10"/>
  <c r="I90" i="10"/>
  <c r="G124" i="10"/>
  <c r="F124" i="10"/>
  <c r="G123" i="10"/>
  <c r="F123" i="10"/>
  <c r="F190" i="10"/>
  <c r="G190" i="10"/>
  <c r="G193" i="10" l="1"/>
  <c r="F193" i="10"/>
  <c r="G114" i="10"/>
  <c r="F114" i="10"/>
  <c r="F179" i="10"/>
  <c r="G179" i="10"/>
</calcChain>
</file>

<file path=xl/sharedStrings.xml><?xml version="1.0" encoding="utf-8"?>
<sst xmlns="http://schemas.openxmlformats.org/spreadsheetml/2006/main" count="730" uniqueCount="535">
  <si>
    <t>Единица измерения</t>
  </si>
  <si>
    <t>финансовые нарушения</t>
  </si>
  <si>
    <t>неэффективно использованные бюджетные средства и активы государства</t>
  </si>
  <si>
    <t>неэффективное планирование бюджетных средств и активов государства</t>
  </si>
  <si>
    <t>искажения финансовой отчетности, установленные при проведении аудита финансовой отчетности</t>
  </si>
  <si>
    <t>тыс. тенге</t>
  </si>
  <si>
    <t>тыс.тенге</t>
  </si>
  <si>
    <t>нарушения законодательства в сфере государственных закупок</t>
  </si>
  <si>
    <t>нарушения иного отраслевого законодательства</t>
  </si>
  <si>
    <t>нарушения законодательства при ведении бухгалтерского учета</t>
  </si>
  <si>
    <t>нарушения законодательства в сфере строительства и градостроительства</t>
  </si>
  <si>
    <t>Приложение 1</t>
  </si>
  <si>
    <t>Основные показатели работы</t>
  </si>
  <si>
    <t>Ревизионной комисии по __________ области, города республиканского значения, столицы</t>
  </si>
  <si>
    <t>за 12 месяцев 2024 года</t>
  </si>
  <si>
    <t>Проверка данных</t>
  </si>
  <si>
    <t xml:space="preserve"> №
 п/п</t>
  </si>
  <si>
    <t>Наименование показателей</t>
  </si>
  <si>
    <t>Отклонение (гр.5-гр.4)</t>
  </si>
  <si>
    <t>Отклонение, % (гр.5/гр.4-1)</t>
  </si>
  <si>
    <t>I. Количественные показатели</t>
  </si>
  <si>
    <t>1.</t>
  </si>
  <si>
    <t>Количество проведенных аудиторских и экспертно-аналитических мероприятий,
в том числе:</t>
  </si>
  <si>
    <t>ед.</t>
  </si>
  <si>
    <t>по типам аудита:</t>
  </si>
  <si>
    <t>1.0.1.</t>
  </si>
  <si>
    <t xml:space="preserve">аудит эффективности </t>
  </si>
  <si>
    <t>1.0.2.</t>
  </si>
  <si>
    <t xml:space="preserve">аудит соответствия </t>
  </si>
  <si>
    <t>1.0.3.</t>
  </si>
  <si>
    <t xml:space="preserve">аудит финансовой отчетности </t>
  </si>
  <si>
    <t xml:space="preserve">по видам аудита: </t>
  </si>
  <si>
    <t>1.1.1.</t>
  </si>
  <si>
    <t>совместный</t>
  </si>
  <si>
    <t>1.1.2.</t>
  </si>
  <si>
    <t>параллельный</t>
  </si>
  <si>
    <t>1.2.</t>
  </si>
  <si>
    <t>экспертно-аналитические мероприятия</t>
  </si>
  <si>
    <t>2.</t>
  </si>
  <si>
    <t>Количество документов Системы государственного планирования в Республике Казахстан, охваченных аудиторскими и экспертно-аналитическими мероприятиями</t>
  </si>
  <si>
    <t>3.</t>
  </si>
  <si>
    <t>Количество объектов аудиторских и экспертно-аналитических мероприятий, охваченных аудиторскими и экспертно-аналитическими мероприятиями, в том числе:</t>
  </si>
  <si>
    <t>3.0.</t>
  </si>
  <si>
    <t xml:space="preserve">государственные органы (учреждения), из них: </t>
  </si>
  <si>
    <t>3.0.1.</t>
  </si>
  <si>
    <t xml:space="preserve">      не выявлены финансовые нарушения</t>
  </si>
  <si>
    <t>3.0.2.</t>
  </si>
  <si>
    <t xml:space="preserve">      выявлены финансовые нарушения</t>
  </si>
  <si>
    <t>3.1.</t>
  </si>
  <si>
    <t>субъекты квазигосударственного сектора, из них:</t>
  </si>
  <si>
    <t>3.1.1.</t>
  </si>
  <si>
    <t>3.1.2.</t>
  </si>
  <si>
    <t>3.2.</t>
  </si>
  <si>
    <t>иные объекты государственного аудита и финансового контроля, из них:</t>
  </si>
  <si>
    <t>3.2.1.</t>
  </si>
  <si>
    <t>3.2.2.</t>
  </si>
  <si>
    <t>3.3.</t>
  </si>
  <si>
    <t>объекты встречного государственного аудита и финансового контроля, из них:</t>
  </si>
  <si>
    <t>3.3.1</t>
  </si>
  <si>
    <t xml:space="preserve">  </t>
  </si>
  <si>
    <t>3.3.2</t>
  </si>
  <si>
    <t>3.4.</t>
  </si>
  <si>
    <t>объекты экспертно-аналитических мероприятий</t>
  </si>
  <si>
    <t>4.</t>
  </si>
  <si>
    <t>Всего объем средств государственного бюджета, охваченных аудиторскими мероприятиями, в том числе:</t>
  </si>
  <si>
    <t>по уровням бюджета:</t>
  </si>
  <si>
    <t>4.0.</t>
  </si>
  <si>
    <t>местный бюджет</t>
  </si>
  <si>
    <t>4.1.</t>
  </si>
  <si>
    <t>республиканский бюджет (в том числе, целевые трансферты и бюджетные кредиты, выделенные из республиканского бюджета)</t>
  </si>
  <si>
    <t>по формам и видам собственности:</t>
  </si>
  <si>
    <t>4.2.</t>
  </si>
  <si>
    <t>в государственных органах (учреждениях)</t>
  </si>
  <si>
    <t>4.3.</t>
  </si>
  <si>
    <t>в субъектах квазигосударственного сектора</t>
  </si>
  <si>
    <t>4.4.</t>
  </si>
  <si>
    <t>в иных организациях</t>
  </si>
  <si>
    <t>4.5.</t>
  </si>
  <si>
    <t>по аудиту эффективности</t>
  </si>
  <si>
    <t>4.6.</t>
  </si>
  <si>
    <t>по аудиту соответствия</t>
  </si>
  <si>
    <t>4.7.</t>
  </si>
  <si>
    <t xml:space="preserve">по аудиту финансовой отчетности </t>
  </si>
  <si>
    <t>по источникам финансирования:</t>
  </si>
  <si>
    <t>4.8.</t>
  </si>
  <si>
    <t>по бюджетным кредитам из республиканского бюджета</t>
  </si>
  <si>
    <t>4.9.</t>
  </si>
  <si>
    <t>по целевым трансфертам на развитие из республиканского бюджета</t>
  </si>
  <si>
    <t>4.10.</t>
  </si>
  <si>
    <t>по целевым текущим трансфертам из республиканского бюджета</t>
  </si>
  <si>
    <t>4.11.</t>
  </si>
  <si>
    <t>по активам государства</t>
  </si>
  <si>
    <t>4.12.</t>
  </si>
  <si>
    <t>по местному бюджету</t>
  </si>
  <si>
    <t>4.13.</t>
  </si>
  <si>
    <t>по документам Системы государственного планирования Республики Казахстан</t>
  </si>
  <si>
    <t>5.</t>
  </si>
  <si>
    <t>Всего установленных нарушений норм законодательства Республики Казахстан,
в том числе:</t>
  </si>
  <si>
    <t>5.1.</t>
  </si>
  <si>
    <t>5.2.</t>
  </si>
  <si>
    <t>5.3.</t>
  </si>
  <si>
    <t>5.4.</t>
  </si>
  <si>
    <t>по уровням бюджета (всего нарушений):</t>
  </si>
  <si>
    <t>5.5</t>
  </si>
  <si>
    <t>республиканский бюджет (в том числе, при использовании целевых трансфертов и бюджетных кредитов, выделенных из республиканского бюджета)</t>
  </si>
  <si>
    <t>5.6.</t>
  </si>
  <si>
    <t>по направлениям (финансовые нарушения):</t>
  </si>
  <si>
    <t>5.7.</t>
  </si>
  <si>
    <t>по поступлениям в бюджет</t>
  </si>
  <si>
    <t>5.8.</t>
  </si>
  <si>
    <t>при использовании бюджетных средств и активов государства</t>
  </si>
  <si>
    <t>5.9.</t>
  </si>
  <si>
    <t>при ведении бухгалтерского учета</t>
  </si>
  <si>
    <t>5.10.</t>
  </si>
  <si>
    <t>при искажениях финансовой отчетности, являющихся финансовыми нарушениями (установленных при проведении аудита финансовой отчетности)</t>
  </si>
  <si>
    <t>по типам аудита (всего нарушений):</t>
  </si>
  <si>
    <t>5.11.</t>
  </si>
  <si>
    <t>5.12.</t>
  </si>
  <si>
    <t>5.13.</t>
  </si>
  <si>
    <t>по источникам финансирования  (финансовые нарушения):</t>
  </si>
  <si>
    <t>5.14.</t>
  </si>
  <si>
    <t>по бюджетным кредитам</t>
  </si>
  <si>
    <t>5.15.</t>
  </si>
  <si>
    <t>по целевым трансфертам на развитие</t>
  </si>
  <si>
    <t>5.16.</t>
  </si>
  <si>
    <t>по целевым текущим трансфертам</t>
  </si>
  <si>
    <t>5.17.</t>
  </si>
  <si>
    <t>5.18.</t>
  </si>
  <si>
    <t>5.19.</t>
  </si>
  <si>
    <t>cумма бюджетных средств, использованных 
не по целевому назначению</t>
  </si>
  <si>
    <t>6.</t>
  </si>
  <si>
    <t>Прямые (косвенные) потери бюджета
(при поступлении средств в бюджет)</t>
  </si>
  <si>
    <t>7.</t>
  </si>
  <si>
    <t>Возможные потери и упущенная выгода
(при использовании бюджетных средств и активов государства)</t>
  </si>
  <si>
    <t>8.</t>
  </si>
  <si>
    <t>Нарушения порядка выполнения процедур, в том числе:</t>
  </si>
  <si>
    <t>8.1.</t>
  </si>
  <si>
    <t>нарушения бюджетного законодательства
при использовании бюджетных средств</t>
  </si>
  <si>
    <t>8.2.</t>
  </si>
  <si>
    <t>8.3.</t>
  </si>
  <si>
    <t>нарушения законодательства при составлении финансовой отчетности</t>
  </si>
  <si>
    <t>8.4.</t>
  </si>
  <si>
    <t>8.5.</t>
  </si>
  <si>
    <t>8.6.</t>
  </si>
  <si>
    <t>9.</t>
  </si>
  <si>
    <t>Искажения финансовой отчетности, являющиеся процедурными нарушениями</t>
  </si>
  <si>
    <t>10.</t>
  </si>
  <si>
    <t>Всего сумма, подлежащая восстановлению и возмещению, в том числе:</t>
  </si>
  <si>
    <t>10.0.1.</t>
  </si>
  <si>
    <t>сумма, по которым сроки восстановления и возмещения наступили</t>
  </si>
  <si>
    <t>10.0.2.</t>
  </si>
  <si>
    <t>сумма, по которым сроки восстановления и возмещения не наступили</t>
  </si>
  <si>
    <t>10.0.3.</t>
  </si>
  <si>
    <t>сумма восстановленных и возмещенных средств, сроки восстановления и возмещения которых наступили</t>
  </si>
  <si>
    <t>10.0.4.</t>
  </si>
  <si>
    <t>сумма всего восстановленных и возмещенных средств</t>
  </si>
  <si>
    <t>10.0.5.</t>
  </si>
  <si>
    <t>сумма восстановленных и возмещенных средств, сроки восстановления и возмещения которых не наступили</t>
  </si>
  <si>
    <t>10.0.6.</t>
  </si>
  <si>
    <t>сумма не восстановленных и не возмещенных средств, сроки восстановления и возмещения которых наступили</t>
  </si>
  <si>
    <t>10.1.</t>
  </si>
  <si>
    <t>Сумма, подлежащая восстановлению, из них:</t>
  </si>
  <si>
    <t>10.1.1.</t>
  </si>
  <si>
    <t>сумма, по которым сроки восстановления наступили</t>
  </si>
  <si>
    <t>10.1.2.</t>
  </si>
  <si>
    <t>10.1.3.</t>
  </si>
  <si>
    <t>сумма восстановленных средств, сроки восстановления которых наступили</t>
  </si>
  <si>
    <t>10.1.4.</t>
  </si>
  <si>
    <t>сумма всего восстановленных средств</t>
  </si>
  <si>
    <t>10.1.5.</t>
  </si>
  <si>
    <t>10.1.6.</t>
  </si>
  <si>
    <t>сумма не восстановленных средств, сроки восстановления которых наступили</t>
  </si>
  <si>
    <t>10.2.</t>
  </si>
  <si>
    <t>Сумма, подлежащая возмещению, из них:</t>
  </si>
  <si>
    <t>10.2.1.</t>
  </si>
  <si>
    <t>сумма, по которым сроки возмещения наступили</t>
  </si>
  <si>
    <t>10.2.2.</t>
  </si>
  <si>
    <t>сумма, по которым сроки возмещения
не наступили</t>
  </si>
  <si>
    <t>10.2.3.</t>
  </si>
  <si>
    <t>сумма возмещенных средств, сроки возмещения которых наступили</t>
  </si>
  <si>
    <t>10.2.4.</t>
  </si>
  <si>
    <t>сумма всего возмещенных средств</t>
  </si>
  <si>
    <t>10.2.5.</t>
  </si>
  <si>
    <t>сумма возмещенных средств, сроки возмещения которых не наступили</t>
  </si>
  <si>
    <t>10.2.6.</t>
  </si>
  <si>
    <t>сумма не возмещенных средств, сроки возмещения которых наступили</t>
  </si>
  <si>
    <t>10.3.</t>
  </si>
  <si>
    <t>Фактическая сумма, восстановленных и возмещенных средств (в ходе и после аудита), из них</t>
  </si>
  <si>
    <t>10.3.1.</t>
  </si>
  <si>
    <t>восстановлено, в том числе:</t>
  </si>
  <si>
    <t>10.3.2.</t>
  </si>
  <si>
    <t>восстановлено выполнением работ, оказанием услуг, поставкой товаров, уменьшением суммы финансирования, либо суммы договора</t>
  </si>
  <si>
    <t>восстановлено по учету (приведением документов в соответствие)</t>
  </si>
  <si>
    <t>возмещено, в том числе:</t>
  </si>
  <si>
    <t>возмещено средств в денежной форме
в государственный бюджет</t>
  </si>
  <si>
    <t>возмещено средств в бюджет организации (АО, ТОО, ГКП и др.)</t>
  </si>
  <si>
    <t>10.4.</t>
  </si>
  <si>
    <t xml:space="preserve">Остаток суммы, подлежащий восстановлению и возмещению </t>
  </si>
  <si>
    <t>10.5.</t>
  </si>
  <si>
    <t>Сумма, предъявленная к восстановлению и возмещению, по которым нет возможности  возмещения и восстановления (за отчетный период)</t>
  </si>
  <si>
    <t>10.6.</t>
  </si>
  <si>
    <t>Не восстановленные и не возмещенные суммы, предъявленные к восстановлению и возмещению за прошлые года</t>
  </si>
  <si>
    <t>10.7.</t>
  </si>
  <si>
    <t>Фактическая сумма восстановленных (возмещенных) средств из суммы, предъявленной
к восстановлению (возмещению) в течение предыдущих периодов</t>
  </si>
  <si>
    <t>11.</t>
  </si>
  <si>
    <t>Количество рекомендаций (предложений) и поручений, принятых по итогам аудиторских и экспертно-аналитических мероприятий, в том числе:</t>
  </si>
  <si>
    <t>11.0.1.</t>
  </si>
  <si>
    <t>количество рекомендаций (предложений) и поручений, сроки исполнения которых наступили</t>
  </si>
  <si>
    <t>11.0.2.</t>
  </si>
  <si>
    <t>количество рекомендаций (предложений) и поручений, сроки исполнения которых не наступили</t>
  </si>
  <si>
    <t>11.0.3.</t>
  </si>
  <si>
    <t xml:space="preserve">количество исполненных рекомендаций (предложений) и поручений, сроки исполнения которых наступили </t>
  </si>
  <si>
    <t>11.0.4.</t>
  </si>
  <si>
    <t>количество всего исполненных рекомендаций (предложений) и поручений</t>
  </si>
  <si>
    <t>11.0.5.</t>
  </si>
  <si>
    <t xml:space="preserve">количество исполненных рекомендаций (предложений) и поручений, сроки исполнения которых не наступили </t>
  </si>
  <si>
    <t>11.0.6.</t>
  </si>
  <si>
    <t xml:space="preserve">количество неисполненных рекомендаций и поручений, сроки исполнения которых наступили </t>
  </si>
  <si>
    <t>11.1.</t>
  </si>
  <si>
    <t>Количество рекомендаций (предложений), принятых по итогам аудиторских и экспертно-аналитических мероприятий, из них:</t>
  </si>
  <si>
    <t>11.1.1.</t>
  </si>
  <si>
    <t>количество рекомендаций (предложений), сроки исполнения которых наступили</t>
  </si>
  <si>
    <t>11.1.2.</t>
  </si>
  <si>
    <t>количество рекомендаций (предложений), сроки исполнения которых не наступили</t>
  </si>
  <si>
    <t>11.1.3.</t>
  </si>
  <si>
    <t xml:space="preserve">количество исполненных рекомендаций, сроки исполнения которых наступили </t>
  </si>
  <si>
    <t>11.1.4.</t>
  </si>
  <si>
    <t xml:space="preserve">количество всего исполненных рекомендаций (предложений) </t>
  </si>
  <si>
    <t>11.1.5.</t>
  </si>
  <si>
    <t>количество исполненных рекомендаций (предложений), сроки исполнения которых
не наступили</t>
  </si>
  <si>
    <t>11.1.6.</t>
  </si>
  <si>
    <t>количество неисполненных рекомендаций (предложений), сроки исполнения которых наступили</t>
  </si>
  <si>
    <t>11.2.</t>
  </si>
  <si>
    <t>Количество поручений, принятых по итогам аудиторских мероприятий, из них:</t>
  </si>
  <si>
    <t>11.2.1.</t>
  </si>
  <si>
    <t>количество поручений, сроки исполнения которых наступили</t>
  </si>
  <si>
    <t>11.2.2.</t>
  </si>
  <si>
    <t>количество поручений, сроки исполнения которых не наступили</t>
  </si>
  <si>
    <t>11.2.3.</t>
  </si>
  <si>
    <t xml:space="preserve">количество исполненных поручений, сроки исполнения которых наступили </t>
  </si>
  <si>
    <t>11.2.4.</t>
  </si>
  <si>
    <t>количество всего исполненных поручений</t>
  </si>
  <si>
    <t>11.2.5.</t>
  </si>
  <si>
    <t xml:space="preserve">количество исполненных поручений, сроки исполнения которых не наступили </t>
  </si>
  <si>
    <t>11.2.6.</t>
  </si>
  <si>
    <t xml:space="preserve">количество неисполненных поручений, сроки исполнения которых наступили </t>
  </si>
  <si>
    <t>12.</t>
  </si>
  <si>
    <t>Количество переданных в правоохранительные органы материалов государственного аудита
по выявленным правонарушениям при проведении внешнего государственного аудита и финансового контроля, по неисполненным или ненадлежащем исполнении предписаний объектами государственного аудита, в том числе:</t>
  </si>
  <si>
    <t>12.1.</t>
  </si>
  <si>
    <t>количество материалов, зарегистрированных в Едином реестре досудебного расследования, по которым проводится досудебное расследования/производство</t>
  </si>
  <si>
    <t>12.2.</t>
  </si>
  <si>
    <t xml:space="preserve">количество материалов, по которым прекращено досудебное расследование/производство </t>
  </si>
  <si>
    <t>12.3.</t>
  </si>
  <si>
    <t xml:space="preserve">количество материалов, которые направлены на рассмотрение в суд </t>
  </si>
  <si>
    <t>12.4.</t>
  </si>
  <si>
    <t xml:space="preserve">количество материалов, по которым судом или правоохранительным органом отказано в возбуждении уголовного дела </t>
  </si>
  <si>
    <t>12.5.</t>
  </si>
  <si>
    <t>количество материалов, которые судом или правоохранительным органом оставлены без рассмотрения</t>
  </si>
  <si>
    <t>12.6.</t>
  </si>
  <si>
    <t>количество материалов, по которым правоохранительным органом вынесено представление об устранении нарушений законности</t>
  </si>
  <si>
    <t>12.7.</t>
  </si>
  <si>
    <t>иные решения, принятые правоохранительными органами</t>
  </si>
  <si>
    <t>13.</t>
  </si>
  <si>
    <t>13.0.1.</t>
  </si>
  <si>
    <t xml:space="preserve">количество протоколов об административных правонарушениях, наложенных судом или уполномоченным органом </t>
  </si>
  <si>
    <t>13.0.2.</t>
  </si>
  <si>
    <t>количество протоколов об административных правонарушениях, отказанных в наложении судом или уполномоченным органом</t>
  </si>
  <si>
    <t>13.0.3.</t>
  </si>
  <si>
    <t xml:space="preserve">количество протоколов об административных правонарушениях, находящихся на рассмотрении у судов или уполномоченных органов </t>
  </si>
  <si>
    <t>13.0.4.</t>
  </si>
  <si>
    <t>по решению суда или уполномоченного органа всего наложено штрафов по составленным и направленным на рассмотрение в суд протоколам, а также переданным материалам в уполномоченные органы</t>
  </si>
  <si>
    <t>13.1.</t>
  </si>
  <si>
    <t>Количество составленных ревизионными комиссиями протоколов об административных правонарушениях и направленных на рассмотрение в суд</t>
  </si>
  <si>
    <t>13.1.1.</t>
  </si>
  <si>
    <t>количество протоколов об административных правонарушениях, наложенных судом</t>
  </si>
  <si>
    <t>13.1.2.</t>
  </si>
  <si>
    <t xml:space="preserve">количество протоколов об административных правонарушениях, отказанных в наложении судом </t>
  </si>
  <si>
    <t>13.1.3.</t>
  </si>
  <si>
    <t>количество протоколов об административных правонарушениях, находящихся на рассмотрении в судах</t>
  </si>
  <si>
    <t>13.1.4.</t>
  </si>
  <si>
    <t>13.2.</t>
  </si>
  <si>
    <t>Количество переданных материалов в уполномоченные органы для составления протоколов об административных правонарушениях, из них:</t>
  </si>
  <si>
    <t>13.2.1</t>
  </si>
  <si>
    <t xml:space="preserve">количество протоколов об административных правонарушениях, наложенных уполномоченным органом </t>
  </si>
  <si>
    <t>13.2.2</t>
  </si>
  <si>
    <t>количество протоколов об административных правонарушениях, отказанных в наложении уполномоченным органом</t>
  </si>
  <si>
    <t>13.2.3</t>
  </si>
  <si>
    <t xml:space="preserve">количество протоколов об административных правонарушениях, находящихся на рассмотрении уполномоченных органов </t>
  </si>
  <si>
    <t>13.2.4</t>
  </si>
  <si>
    <t>по решению уполномоченного органа (и/или суда) всего наложено штрафов по переданным материалам в уполномоченные органы</t>
  </si>
  <si>
    <t>13.3.</t>
  </si>
  <si>
    <t>Количество протоколов об административных правонарушениях, наложенных ревизионной комиссией, из них:</t>
  </si>
  <si>
    <t>13.3.1.</t>
  </si>
  <si>
    <t>наложено штрафов по составленным протоколам ревизионной комиссией</t>
  </si>
  <si>
    <t>13.4.</t>
  </si>
  <si>
    <t>по решению суда, вступившего в законную силу, всего объем наложенных штрафов по составленным и направленными
на рассмотрение в суд протоколам за предыдущие периоды</t>
  </si>
  <si>
    <t>13.5.</t>
  </si>
  <si>
    <t>по решению уполномоченного органа (и/или суда) всего объем наложенных штрафов по переданным материалам в уполномоченные органы за предыдущие периоды</t>
  </si>
  <si>
    <t>13.6.</t>
  </si>
  <si>
    <t>наложено штрафов по составленным протоколам ревизионной комиссией за предыдущие периоды</t>
  </si>
  <si>
    <t>14.</t>
  </si>
  <si>
    <t>Количество исков в суд в целях обеспечения возмещения в бюджет, восстановления путем выполнения работ, оказания услуг, поставки товаров и (или) отражения по учету выявленных сумм нарушений и исполнения предписания (в том числе рекомендаций и поручений)</t>
  </si>
  <si>
    <t>15.</t>
  </si>
  <si>
    <t xml:space="preserve">Количество, привлеченных к ответственности лиц, в том числе: </t>
  </si>
  <si>
    <t>15.1.</t>
  </si>
  <si>
    <t>уголовной</t>
  </si>
  <si>
    <t>15.2.</t>
  </si>
  <si>
    <t xml:space="preserve">административной </t>
  </si>
  <si>
    <t>15.3.</t>
  </si>
  <si>
    <t xml:space="preserve">дисциплинарной </t>
  </si>
  <si>
    <t>16.</t>
  </si>
  <si>
    <t>Штатная численность работников ревизионной комиссии, в том числе:</t>
  </si>
  <si>
    <t>чел.</t>
  </si>
  <si>
    <t>16.1.</t>
  </si>
  <si>
    <t>аудиторы, из них:</t>
  </si>
  <si>
    <t>16.1.1.</t>
  </si>
  <si>
    <t>фактическая численность аудиторов</t>
  </si>
  <si>
    <t>17.</t>
  </si>
  <si>
    <t>Всего выделено бюджетных средств на содержание ревизионной комиссии, в том числе:</t>
  </si>
  <si>
    <t>17.1.</t>
  </si>
  <si>
    <t>освоено</t>
  </si>
  <si>
    <t>17.2.</t>
  </si>
  <si>
    <t>не освоено</t>
  </si>
  <si>
    <t>II. Качественные показатели</t>
  </si>
  <si>
    <t>18.</t>
  </si>
  <si>
    <t>Соотношение восстановленных и возмещенных сумм  к средствам, выделенным на содержание ревизионной комиссии</t>
  </si>
  <si>
    <t>соотношение к 1</t>
  </si>
  <si>
    <t>19.</t>
  </si>
  <si>
    <t>Доля фактически восстановленных и возмещенных сумм в общем объеме средств, подлежащих восстановлению и возмещению  (с наступившими сроками восстановления и возмещения)</t>
  </si>
  <si>
    <t>в %</t>
  </si>
  <si>
    <t>20.</t>
  </si>
  <si>
    <t>Доля исполненных рекомендаций и поручений в общем количестве рекомендаций и поручений, принятых по итогам государственного аудита и экспертно-аналитических мероприятий (с наступившими сроками исполнения)</t>
  </si>
  <si>
    <t>21.</t>
  </si>
  <si>
    <t>Доля исполненных рекомендаций в общем количестве рекомендаций, принятых по итогам государственного аудита и экспертно-аналитических мероприятий (с наступившими сроками исполнения)</t>
  </si>
  <si>
    <t>22.</t>
  </si>
  <si>
    <t>Доля исполненных поручений в общем количестве поручений, принятых по итогам государственного аудита и экспертно-аналитических мероприятий  (с наступившими сроками исполнения)</t>
  </si>
  <si>
    <t>23.</t>
  </si>
  <si>
    <t>Сумма установленных нарушений на один объект, в том числе</t>
  </si>
  <si>
    <t>23.1.</t>
  </si>
  <si>
    <t>сумма установленных финансовых нарушений на один объект</t>
  </si>
  <si>
    <t>24</t>
  </si>
  <si>
    <t>Доля установленных нарушений к объему средств, охваченных государственным аудитом, в том числе</t>
  </si>
  <si>
    <t>24.1.</t>
  </si>
  <si>
    <t>доля установленных финансовых нарушений к объему средств, охваченных государственным аудитом</t>
  </si>
  <si>
    <t>25.</t>
  </si>
  <si>
    <t>Показатели на одного аудитора ревизионной комиссии (по фактическому количеству), в том числе:</t>
  </si>
  <si>
    <t>25.1.</t>
  </si>
  <si>
    <t>количество проведенных аудиторских и экспертно-аналитических мероприятий</t>
  </si>
  <si>
    <t>25.2.</t>
  </si>
  <si>
    <t>количество объектов государственного аудита и финансового контроля</t>
  </si>
  <si>
    <t>25.3.</t>
  </si>
  <si>
    <t>всего выявлено нарушений</t>
  </si>
  <si>
    <t>25.4.</t>
  </si>
  <si>
    <t>выявлено финансовых нарушений</t>
  </si>
  <si>
    <t>25.5.</t>
  </si>
  <si>
    <t xml:space="preserve">восстановлено и возмещено средств объектами государственного аудита и финансового контроля </t>
  </si>
  <si>
    <t>25.6.</t>
  </si>
  <si>
    <t xml:space="preserve">объем средств, охваченных государственным аудитом и финансовым контролем </t>
  </si>
  <si>
    <t>Выберите наименование из списка</t>
  </si>
  <si>
    <t>за 1 квартал 2013 года</t>
  </si>
  <si>
    <t>Ревизионная комиссия по Акмолинской области</t>
  </si>
  <si>
    <t>Ревизионной комиссии по Акмолинской области</t>
  </si>
  <si>
    <t>Ревизионной комиссией по Акмолинской области</t>
  </si>
  <si>
    <t>за 2 квартал 2013 года</t>
  </si>
  <si>
    <t>Ревизионная комиссия по Актюбинской области</t>
  </si>
  <si>
    <t>Ревизионной комиссии по Актюбинской области</t>
  </si>
  <si>
    <t>Ревизионной комиссией по Актюбинской области</t>
  </si>
  <si>
    <t>за 3 квартал 2013 года</t>
  </si>
  <si>
    <t>Ревизионная комиссия по Алматинской области</t>
  </si>
  <si>
    <t>Ревизионной комиссии по Алматинской области</t>
  </si>
  <si>
    <t>Ревизионной комиссией по Алматинской области</t>
  </si>
  <si>
    <t>за 4 квартал 2013 года</t>
  </si>
  <si>
    <t>Ревизионная комиссия по Атырауской области</t>
  </si>
  <si>
    <t>Ревизионной комиссии по Атырауской области</t>
  </si>
  <si>
    <t>Ревизионной комиссией по Атырауской области</t>
  </si>
  <si>
    <t>за 4 месяца 2013 года</t>
  </si>
  <si>
    <t>Ревизионная комиссия по Восточно-Казахстанской области</t>
  </si>
  <si>
    <t>Ревизионной комиссии по Восточно-Казахстанской области</t>
  </si>
  <si>
    <t>Ревизионной комиссией по Восточно-Казахстанской области</t>
  </si>
  <si>
    <t>за 5 месяцев 2013 года</t>
  </si>
  <si>
    <t>Ревизионная комиссия по Жамбылской области</t>
  </si>
  <si>
    <t>Ревизионной комиссии по Жамбылской области</t>
  </si>
  <si>
    <t>Ревизионной комиссией по Жамбылской области</t>
  </si>
  <si>
    <t>за 1-полугодие 2013 года</t>
  </si>
  <si>
    <t>Ревизионная комиссия по Западно-Казахстанской области</t>
  </si>
  <si>
    <t>Ревизионной комиссии по Западно-Казахстанской области</t>
  </si>
  <si>
    <t>Ревизионной комиссией по Западно-Казахстанской области</t>
  </si>
  <si>
    <t>за 7 месяцев 2013 года</t>
  </si>
  <si>
    <t>Ревизионная комиссия по Карагандинской области</t>
  </si>
  <si>
    <t>Ревизионной комиссии по Карагандинской области</t>
  </si>
  <si>
    <t>Ревизионной комиссией по Карагандинской области</t>
  </si>
  <si>
    <t>за 8 месяцев 2013 года</t>
  </si>
  <si>
    <t>Ревизионная комиссия по Костанайской области</t>
  </si>
  <si>
    <t>Ревизионной комиссии по Костанайской области</t>
  </si>
  <si>
    <t>Ревизионной комиссией по Костанайской области</t>
  </si>
  <si>
    <t>за 9 месяцев 2013 года</t>
  </si>
  <si>
    <t>Ревизионная комиссия по Кызылординской области</t>
  </si>
  <si>
    <t>Ревизионной комиссии по Кызылординской области</t>
  </si>
  <si>
    <t>Ревизионной комиссией по Кызылординской области</t>
  </si>
  <si>
    <t>за 10 месяцев 2013 года</t>
  </si>
  <si>
    <t>Ревизионная комиссия по Мангистауской области</t>
  </si>
  <si>
    <t>Ревизионной комиссии по Мангистауской области</t>
  </si>
  <si>
    <t>Ревизионной комиссией по Мангистауской области</t>
  </si>
  <si>
    <t>за 11 месяцев 2013 года</t>
  </si>
  <si>
    <t>Ревизионная комиссия по Павлодарской области</t>
  </si>
  <si>
    <t>Ревизионной комиссии по Павлодарской области</t>
  </si>
  <si>
    <t>Ревизионной комиссией по Павлодарской области</t>
  </si>
  <si>
    <t>за 12 месяцев 2013 года</t>
  </si>
  <si>
    <t>Ревизионная комиссия по Северо-Казахстанской области</t>
  </si>
  <si>
    <t>Ревизионной комиссии по Северо-Казахстанской области</t>
  </si>
  <si>
    <t>Ревизионной комиссией по Северо-Казахстанской области</t>
  </si>
  <si>
    <t>за 1 квартал 2014 года</t>
  </si>
  <si>
    <t>Ревизионная комиссия по Туркестанской области</t>
  </si>
  <si>
    <t>Ревизионной комиссии по Туркестанской области</t>
  </si>
  <si>
    <t>Ревизионной комиссией по Туркестанской области</t>
  </si>
  <si>
    <t>за 2 квартал 2014 года</t>
  </si>
  <si>
    <t>Ревизионная комиссия по городу Алматы</t>
  </si>
  <si>
    <t>Ревизионной комиссии по городу Алматы</t>
  </si>
  <si>
    <t>Ревизионной комиссией по городу Алматы</t>
  </si>
  <si>
    <t>за 3 квартал 2014 года</t>
  </si>
  <si>
    <t>Ревизионная комиссия по городу Астана</t>
  </si>
  <si>
    <t>Ревизионной комиссии по городу Астана</t>
  </si>
  <si>
    <t>Ревизионной комиссией по городу Астана</t>
  </si>
  <si>
    <t>за 4 квартал 2014 года</t>
  </si>
  <si>
    <t>Ревизионная комиссия по городу Шымкент</t>
  </si>
  <si>
    <t>Ревизионной комиссии по городу Шымкент</t>
  </si>
  <si>
    <t>Ревизионной комиссией по городу Шымкент</t>
  </si>
  <si>
    <t>за 4 месяца 2014 года</t>
  </si>
  <si>
    <t>за 5 месяцев 2014 года</t>
  </si>
  <si>
    <t>за 6 месяцев 2014 года</t>
  </si>
  <si>
    <t>за 7 месяцев 2014 года</t>
  </si>
  <si>
    <t>за 8 месяцев 2014 года</t>
  </si>
  <si>
    <t>за 9 месяцев 2014 года</t>
  </si>
  <si>
    <t>за 10 месяцев 2014 года</t>
  </si>
  <si>
    <t>за 11 месяцев 2014 года</t>
  </si>
  <si>
    <t>за 12 месяцев 2014 года</t>
  </si>
  <si>
    <t>за _ отчетный период 20__ года</t>
  </si>
  <si>
    <t>за 1 квартал 2015 года</t>
  </si>
  <si>
    <t>за 2 квартал 2015 года</t>
  </si>
  <si>
    <t>за 3 квартал 2015 года</t>
  </si>
  <si>
    <t>за 4 квартал 2015 года</t>
  </si>
  <si>
    <t>за 4 месяца 2015 года</t>
  </si>
  <si>
    <t>за 5 месяцев 2015 года</t>
  </si>
  <si>
    <t>за 6 месяцев 2015 года</t>
  </si>
  <si>
    <t>за 7 месяцев 2015 года</t>
  </si>
  <si>
    <t>за 8 месяцев 2015 года</t>
  </si>
  <si>
    <t>за 9 месяцев 2015 года</t>
  </si>
  <si>
    <t>за 10 месяцев 2015 года</t>
  </si>
  <si>
    <t>за 11 месяцев 2015 года</t>
  </si>
  <si>
    <t>за 12 месяцев 2015 года</t>
  </si>
  <si>
    <t>за 1 квартал 2016 года</t>
  </si>
  <si>
    <t>за 2 квартал 2016 года</t>
  </si>
  <si>
    <t>за 3 квартал 2016 года</t>
  </si>
  <si>
    <t>за 4 квартал 2016 года</t>
  </si>
  <si>
    <t>за 4 месяца 2016 года</t>
  </si>
  <si>
    <t>за 5 месяцев 2016 года</t>
  </si>
  <si>
    <t>за 6 месяцев 2016 года</t>
  </si>
  <si>
    <t>за 7 месяцев 2016 года</t>
  </si>
  <si>
    <t>за 8 месяцев 2016 года</t>
  </si>
  <si>
    <t>за 9 месяцев 2016 года</t>
  </si>
  <si>
    <t>за 10 месяцев 2016 года</t>
  </si>
  <si>
    <t>за 11 месяцев 2016 года</t>
  </si>
  <si>
    <t>за 12 месяцев 2016 года</t>
  </si>
  <si>
    <t>за 1 квартал 2017 года</t>
  </si>
  <si>
    <t>за 2 квартал 2017 года</t>
  </si>
  <si>
    <t>за 3 квартал 2017 года</t>
  </si>
  <si>
    <t>за 4 квартал 2017 года</t>
  </si>
  <si>
    <t>за 4 месяца 2017 года</t>
  </si>
  <si>
    <t>за 5 месяцев 2017 года</t>
  </si>
  <si>
    <t>за 6 месяцев 2017 года</t>
  </si>
  <si>
    <t>за 7 месяцев 2017 года</t>
  </si>
  <si>
    <t>за 8 месяцев 2017 года</t>
  </si>
  <si>
    <t>за 9 месяцев 2017 года</t>
  </si>
  <si>
    <t>за 10 месяцев 2017 года</t>
  </si>
  <si>
    <t>за 11 месяцев 2017 года</t>
  </si>
  <si>
    <t>за 12 месяцев 2017 года</t>
  </si>
  <si>
    <t>за 1 квартал 2018 года</t>
  </si>
  <si>
    <t>за 2 квартал 2018 года</t>
  </si>
  <si>
    <t>за 3 квартал 2018 года</t>
  </si>
  <si>
    <t>за 4 квартал 2018 года</t>
  </si>
  <si>
    <t>за 4 месяца 2018 года</t>
  </si>
  <si>
    <t>за 5 месяцев 2018 года</t>
  </si>
  <si>
    <t>за 6 месяцев 2018 года</t>
  </si>
  <si>
    <t>за 7 месяцев 2018 года</t>
  </si>
  <si>
    <t>за 8 месяцев 2018 года</t>
  </si>
  <si>
    <t>за 9 месяцев 2018 года</t>
  </si>
  <si>
    <t>за 10 месяцев 2018 года</t>
  </si>
  <si>
    <t>за 11 месяцев 2018 года</t>
  </si>
  <si>
    <t>за 12 месяцев 2018 года</t>
  </si>
  <si>
    <t>за 1 квартал 2019 года</t>
  </si>
  <si>
    <t>за 2 квартал 2019 года</t>
  </si>
  <si>
    <t>за 3 квартал 2019 года</t>
  </si>
  <si>
    <t>за 4 квартал 2019 года</t>
  </si>
  <si>
    <t>за 4 месяца 2019 года</t>
  </si>
  <si>
    <t>за 5 месяцев 2019 года</t>
  </si>
  <si>
    <t>за 6 месяцев 2019 года</t>
  </si>
  <si>
    <t>за 7 месяцев 2019 года</t>
  </si>
  <si>
    <t>за 8 месяцев 2019 года</t>
  </si>
  <si>
    <t>за 9 месяцев 2020 года</t>
  </si>
  <si>
    <t>за 10 месяцев 2019 года</t>
  </si>
  <si>
    <t>за 11 месяцев 2019 года</t>
  </si>
  <si>
    <t>за 12 месяцев 2019 года</t>
  </si>
  <si>
    <t>за 1 квартал 2020 года</t>
  </si>
  <si>
    <t>за 3 квартал 2020 года</t>
  </si>
  <si>
    <t>за 4 квартал 2020 года</t>
  </si>
  <si>
    <t>за 12 месяцев 2020 года</t>
  </si>
  <si>
    <t>за 1 квартал 2021 года</t>
  </si>
  <si>
    <t>за 9 месяцев 2022 года</t>
  </si>
  <si>
    <t>за 12 месяцев 2021 года</t>
  </si>
  <si>
    <t>за 2 квартал 2021 года</t>
  </si>
  <si>
    <t>за 2 квартал 2022 года</t>
  </si>
  <si>
    <t>за 4 квартал 2021 года</t>
  </si>
  <si>
    <t>за 9 месяцев 2021 года</t>
  </si>
  <si>
    <t>за 9 месяцев 2023 года</t>
  </si>
  <si>
    <t>за II квартал 2023 года</t>
  </si>
  <si>
    <t>за 6 месяцев 2023 года</t>
  </si>
  <si>
    <t>за III квартал 2023 года</t>
  </si>
  <si>
    <t>за IV квартал 2023 года</t>
  </si>
  <si>
    <t>за 12 месяцев 2023 года</t>
  </si>
  <si>
    <t>за I квартал 2024 года</t>
  </si>
  <si>
    <t>за II квартал 2024 года</t>
  </si>
  <si>
    <t>за 6 месяцев 2024 года</t>
  </si>
  <si>
    <t>за III квартал 2024 года</t>
  </si>
  <si>
    <t>за 9 месяцев 2024 года</t>
  </si>
  <si>
    <t>за IV квартал 2024 года</t>
  </si>
  <si>
    <t>10.3.1.1.</t>
  </si>
  <si>
    <t>10.3.1.2.</t>
  </si>
  <si>
    <t>10.3.2.1.</t>
  </si>
  <si>
    <t>10.3.2.2.</t>
  </si>
  <si>
    <t>сумма, по которым сроки восстановления не наступили</t>
  </si>
  <si>
    <t>сумма восстановленных средств, сроки восстановления которых не наступили</t>
  </si>
  <si>
    <t>+</t>
  </si>
  <si>
    <t>Количество составленных и направленных на рассмотрение в суд, наложенных ревизионной комиссией протоколов об административных правонарушениях, а также переданных материалов в уполномоченные органы для составления протоколов об административных правонарушениях, в том числе:</t>
  </si>
  <si>
    <t>по решению суда, вступившего в законную силу, всего объем наложенных штрафов по составленным и направленными на рассмотрение в суд протоколам</t>
  </si>
  <si>
    <t>за 9 месяцев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</si>
</sst>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_₽_-;\-* #,##0.00\ _₽_-;_-* &quot;-&quot;??\ _₽_-;_-@_-"/>
    <numFmt numFmtId="165" formatCode="#,##0.0"/>
    <numFmt numFmtId="166" formatCode="0.0%"/>
    <numFmt numFmtId="167" formatCode="_-* #,##0.00_р_._-;\-* #,##0.00_р_._-;_-* &quot;-&quot;??_р_._-;_-@_-"/>
    <numFmt numFmtId="168" formatCode="0.0"/>
    <numFmt numFmtId="170" formatCode="_-* #,##0.0\ _₽_-;\-* #,##0.0\ _₽_-;_-* &quot;-&quot;??\ _₽_-;_-@_-"/>
    <numFmt numFmtId="177" formatCode="#,##0.000"/>
    <numFmt numFmtId="179" formatCode="_-* #,##0.000\ _₽_-;\-* #,##0.000\ _₽_-;_-* &quot;-&quot;??\ _₽_-;_-@_-"/>
    <numFmt numFmtId="180" formatCode="_-* #,##0.000\ _₽_-;\-* #,##0.000\ _₽_-;_-* &quot;-&quot;???\ _₽_-;_-@_-"/>
    <numFmt numFmtId="181" formatCode="#,##0.00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12">
    <xf numFmtId="0" fontId="0" fillId="0" borderId="0" xfId="0"/>
    <xf numFmtId="0" fontId="6" fillId="0" borderId="0" xfId="1" applyFont="1" applyFill="1" applyAlignment="1">
      <alignment horizontal="center" vertical="center"/>
    </xf>
    <xf numFmtId="49" fontId="8" fillId="0" borderId="1" xfId="2" applyNumberFormat="1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2" fillId="0" borderId="4" xfId="3" applyFont="1" applyBorder="1" applyAlignment="1">
      <alignment horizontal="left" wrapText="1" indent="3"/>
    </xf>
    <xf numFmtId="0" fontId="2" fillId="0" borderId="4" xfId="2" applyFont="1" applyBorder="1" applyAlignment="1">
      <alignment horizontal="center" vertical="center" wrapText="1"/>
    </xf>
    <xf numFmtId="0" fontId="2" fillId="0" borderId="1" xfId="3" applyFont="1" applyBorder="1" applyAlignment="1">
      <alignment horizontal="left" wrapText="1" indent="3"/>
    </xf>
    <xf numFmtId="0" fontId="2" fillId="0" borderId="1" xfId="2" applyFont="1" applyBorder="1" applyAlignment="1">
      <alignment horizontal="center" vertical="center" wrapText="1"/>
    </xf>
    <xf numFmtId="0" fontId="2" fillId="0" borderId="2" xfId="3" applyFont="1" applyBorder="1" applyAlignment="1">
      <alignment horizontal="left" wrapText="1" indent="3"/>
    </xf>
    <xf numFmtId="0" fontId="2" fillId="0" borderId="2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/>
    </xf>
    <xf numFmtId="0" fontId="2" fillId="0" borderId="1" xfId="3" applyFont="1" applyBorder="1" applyAlignment="1">
      <alignment wrapText="1"/>
    </xf>
    <xf numFmtId="0" fontId="2" fillId="0" borderId="1" xfId="2" applyFont="1" applyBorder="1" applyAlignment="1">
      <alignment vertical="center" wrapText="1"/>
    </xf>
    <xf numFmtId="0" fontId="2" fillId="0" borderId="1" xfId="2" applyFont="1" applyBorder="1" applyAlignment="1">
      <alignment wrapText="1"/>
    </xf>
    <xf numFmtId="165" fontId="8" fillId="0" borderId="2" xfId="2" applyNumberFormat="1" applyFont="1" applyBorder="1" applyAlignment="1">
      <alignment horizontal="center" vertical="center" wrapText="1"/>
    </xf>
    <xf numFmtId="165" fontId="2" fillId="0" borderId="4" xfId="2" applyNumberFormat="1" applyFont="1" applyBorder="1" applyAlignment="1">
      <alignment horizontal="left" vertical="center" wrapText="1" indent="3"/>
    </xf>
    <xf numFmtId="165" fontId="2" fillId="0" borderId="4" xfId="2" applyNumberFormat="1" applyFont="1" applyBorder="1" applyAlignment="1">
      <alignment horizontal="center" vertical="center" wrapText="1"/>
    </xf>
    <xf numFmtId="165" fontId="2" fillId="0" borderId="1" xfId="2" applyNumberFormat="1" applyFont="1" applyBorder="1" applyAlignment="1">
      <alignment horizontal="left" vertical="center" wrapText="1" indent="3"/>
    </xf>
    <xf numFmtId="165" fontId="2" fillId="0" borderId="1" xfId="2" applyNumberFormat="1" applyFont="1" applyBorder="1" applyAlignment="1">
      <alignment horizontal="center" vertical="center" wrapText="1"/>
    </xf>
    <xf numFmtId="165" fontId="2" fillId="0" borderId="2" xfId="2" applyNumberFormat="1" applyFont="1" applyBorder="1" applyAlignment="1">
      <alignment horizontal="left" vertical="center" wrapText="1" indent="3"/>
    </xf>
    <xf numFmtId="165" fontId="2" fillId="0" borderId="2" xfId="2" applyNumberFormat="1" applyFont="1" applyBorder="1" applyAlignment="1">
      <alignment horizontal="center" vertical="center" wrapText="1"/>
    </xf>
    <xf numFmtId="165" fontId="8" fillId="0" borderId="2" xfId="2" applyNumberFormat="1" applyFont="1" applyBorder="1" applyAlignment="1">
      <alignment vertical="center" wrapText="1"/>
    </xf>
    <xf numFmtId="0" fontId="2" fillId="0" borderId="5" xfId="2" applyFont="1" applyBorder="1" applyAlignment="1">
      <alignment horizontal="center" vertical="center" wrapText="1"/>
    </xf>
    <xf numFmtId="49" fontId="2" fillId="0" borderId="1" xfId="3" applyNumberFormat="1" applyFont="1" applyBorder="1" applyAlignment="1">
      <alignment horizontal="center" vertical="center" wrapText="1"/>
    </xf>
    <xf numFmtId="0" fontId="2" fillId="0" borderId="1" xfId="3" applyFont="1" applyBorder="1" applyAlignment="1">
      <alignment horizontal="left" vertical="center" wrapText="1"/>
    </xf>
    <xf numFmtId="49" fontId="8" fillId="0" borderId="2" xfId="2" applyNumberFormat="1" applyFont="1" applyBorder="1" applyAlignment="1">
      <alignment horizontal="center" vertical="center"/>
    </xf>
    <xf numFmtId="165" fontId="8" fillId="0" borderId="1" xfId="2" applyNumberFormat="1" applyFont="1" applyBorder="1" applyAlignment="1">
      <alignment horizontal="center" vertical="center"/>
    </xf>
    <xf numFmtId="49" fontId="2" fillId="0" borderId="2" xfId="4" applyNumberFormat="1" applyFont="1" applyBorder="1" applyAlignment="1">
      <alignment horizontal="center" vertical="center"/>
    </xf>
    <xf numFmtId="49" fontId="8" fillId="0" borderId="4" xfId="2" applyNumberFormat="1" applyFont="1" applyBorder="1" applyAlignment="1">
      <alignment horizontal="center" vertical="center"/>
    </xf>
    <xf numFmtId="165" fontId="8" fillId="0" borderId="1" xfId="2" applyNumberFormat="1" applyFont="1" applyBorder="1" applyAlignment="1">
      <alignment horizontal="left" vertical="center" wrapText="1"/>
    </xf>
    <xf numFmtId="0" fontId="8" fillId="0" borderId="4" xfId="2" applyFont="1" applyBorder="1" applyAlignment="1">
      <alignment horizontal="center" vertical="center" wrapText="1"/>
    </xf>
    <xf numFmtId="49" fontId="2" fillId="0" borderId="4" xfId="2" applyNumberFormat="1" applyFont="1" applyBorder="1" applyAlignment="1">
      <alignment horizontal="center" vertical="center"/>
    </xf>
    <xf numFmtId="165" fontId="2" fillId="0" borderId="1" xfId="2" applyNumberFormat="1" applyFont="1" applyBorder="1" applyAlignment="1">
      <alignment horizontal="left" vertical="center" wrapText="1" indent="4"/>
    </xf>
    <xf numFmtId="49" fontId="4" fillId="0" borderId="1" xfId="2" applyNumberFormat="1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 wrapText="1"/>
    </xf>
    <xf numFmtId="165" fontId="3" fillId="0" borderId="4" xfId="2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vertical="center" wrapText="1"/>
    </xf>
    <xf numFmtId="165" fontId="2" fillId="0" borderId="4" xfId="2" applyNumberFormat="1" applyFont="1" applyBorder="1" applyAlignment="1">
      <alignment horizontal="left" vertical="center" wrapText="1" indent="2"/>
    </xf>
    <xf numFmtId="0" fontId="4" fillId="0" borderId="1" xfId="2" applyFont="1" applyBorder="1" applyAlignment="1">
      <alignment horizontal="center" vertical="center" wrapText="1"/>
    </xf>
    <xf numFmtId="165" fontId="8" fillId="0" borderId="1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 indent="3"/>
    </xf>
    <xf numFmtId="165" fontId="2" fillId="0" borderId="3" xfId="2" applyNumberFormat="1" applyFont="1" applyBorder="1" applyAlignment="1">
      <alignment horizontal="left" vertical="center" wrapText="1" indent="2"/>
    </xf>
    <xf numFmtId="0" fontId="2" fillId="0" borderId="3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166" fontId="2" fillId="0" borderId="1" xfId="2" applyNumberFormat="1" applyFont="1" applyBorder="1" applyAlignment="1">
      <alignment horizontal="center" vertical="center" wrapText="1"/>
    </xf>
    <xf numFmtId="0" fontId="2" fillId="0" borderId="2" xfId="2" applyFont="1" applyBorder="1" applyAlignment="1">
      <alignment vertical="center" wrapText="1"/>
    </xf>
    <xf numFmtId="166" fontId="2" fillId="0" borderId="2" xfId="2" applyNumberFormat="1" applyFont="1" applyBorder="1" applyAlignment="1">
      <alignment horizontal="center" vertical="center" wrapText="1"/>
    </xf>
    <xf numFmtId="49" fontId="8" fillId="0" borderId="5" xfId="2" applyNumberFormat="1" applyFont="1" applyBorder="1" applyAlignment="1">
      <alignment horizontal="center" vertical="center"/>
    </xf>
    <xf numFmtId="0" fontId="8" fillId="0" borderId="5" xfId="2" applyFont="1" applyBorder="1" applyAlignment="1">
      <alignment vertical="center" wrapText="1"/>
    </xf>
    <xf numFmtId="0" fontId="2" fillId="0" borderId="4" xfId="2" applyFont="1" applyBorder="1" applyAlignment="1">
      <alignment horizontal="left" vertical="center" wrapText="1" indent="3"/>
    </xf>
    <xf numFmtId="165" fontId="2" fillId="0" borderId="4" xfId="2" applyNumberFormat="1" applyFont="1" applyBorder="1" applyAlignment="1">
      <alignment horizontal="center" vertical="center"/>
    </xf>
    <xf numFmtId="165" fontId="2" fillId="0" borderId="1" xfId="2" applyNumberFormat="1" applyFont="1" applyBorder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/>
    </xf>
    <xf numFmtId="49" fontId="2" fillId="0" borderId="0" xfId="5" applyNumberFormat="1" applyFont="1" applyAlignment="1">
      <alignment vertical="center" wrapText="1"/>
    </xf>
    <xf numFmtId="49" fontId="3" fillId="0" borderId="0" xfId="5" applyNumberFormat="1" applyFont="1" applyAlignment="1">
      <alignment horizontal="right" vertical="center" wrapText="1"/>
    </xf>
    <xf numFmtId="49" fontId="2" fillId="0" borderId="7" xfId="5" applyNumberFormat="1" applyFont="1" applyBorder="1" applyAlignment="1">
      <alignment horizontal="center" vertical="center" wrapText="1"/>
    </xf>
    <xf numFmtId="0" fontId="2" fillId="0" borderId="7" xfId="5" applyFont="1" applyBorder="1" applyAlignment="1">
      <alignment vertical="center" wrapText="1"/>
    </xf>
    <xf numFmtId="0" fontId="2" fillId="0" borderId="7" xfId="5" applyFont="1" applyBorder="1" applyAlignment="1">
      <alignment horizontal="center" vertical="center" wrapText="1"/>
    </xf>
    <xf numFmtId="165" fontId="2" fillId="0" borderId="7" xfId="5" applyNumberFormat="1" applyFont="1" applyBorder="1" applyAlignment="1">
      <alignment horizontal="center" vertical="center" wrapText="1"/>
    </xf>
    <xf numFmtId="165" fontId="2" fillId="0" borderId="0" xfId="5" applyNumberFormat="1" applyFont="1" applyAlignment="1">
      <alignment horizontal="center" vertical="center"/>
    </xf>
    <xf numFmtId="166" fontId="2" fillId="0" borderId="0" xfId="6" applyNumberFormat="1" applyFont="1" applyFill="1" applyAlignment="1">
      <alignment horizontal="center" vertical="center"/>
    </xf>
    <xf numFmtId="49" fontId="8" fillId="0" borderId="1" xfId="5" applyNumberFormat="1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 wrapText="1"/>
    </xf>
    <xf numFmtId="165" fontId="8" fillId="0" borderId="1" xfId="5" applyNumberFormat="1" applyFont="1" applyBorder="1" applyAlignment="1" applyProtection="1">
      <alignment horizontal="center" vertical="center" wrapText="1"/>
      <protection hidden="1"/>
    </xf>
    <xf numFmtId="165" fontId="9" fillId="0" borderId="0" xfId="5" applyNumberFormat="1" applyFont="1" applyAlignment="1">
      <alignment horizontal="center" vertical="center" wrapText="1"/>
    </xf>
    <xf numFmtId="0" fontId="9" fillId="0" borderId="0" xfId="5" applyFont="1"/>
    <xf numFmtId="49" fontId="9" fillId="0" borderId="1" xfId="5" applyNumberFormat="1" applyFont="1" applyBorder="1" applyAlignment="1">
      <alignment horizontal="center"/>
    </xf>
    <xf numFmtId="0" fontId="9" fillId="0" borderId="1" xfId="5" applyFont="1" applyBorder="1" applyAlignment="1">
      <alignment horizontal="center" wrapText="1"/>
    </xf>
    <xf numFmtId="0" fontId="9" fillId="0" borderId="1" xfId="5" applyFont="1" applyBorder="1" applyAlignment="1">
      <alignment horizontal="center"/>
    </xf>
    <xf numFmtId="3" fontId="9" fillId="0" borderId="1" xfId="5" applyNumberFormat="1" applyFont="1" applyBorder="1" applyAlignment="1">
      <alignment horizontal="center" vertical="center"/>
    </xf>
    <xf numFmtId="0" fontId="9" fillId="0" borderId="0" xfId="5" applyFont="1" applyAlignment="1">
      <alignment horizontal="center" vertical="center"/>
    </xf>
    <xf numFmtId="165" fontId="8" fillId="0" borderId="2" xfId="5" applyNumberFormat="1" applyFont="1" applyBorder="1" applyAlignment="1">
      <alignment horizontal="center" vertical="center"/>
    </xf>
    <xf numFmtId="166" fontId="9" fillId="0" borderId="5" xfId="6" applyNumberFormat="1" applyFont="1" applyFill="1" applyBorder="1" applyAlignment="1">
      <alignment horizontal="center" vertical="center"/>
    </xf>
    <xf numFmtId="165" fontId="3" fillId="0" borderId="4" xfId="5" applyNumberFormat="1" applyFont="1" applyBorder="1" applyAlignment="1">
      <alignment horizontal="center" vertical="center"/>
    </xf>
    <xf numFmtId="166" fontId="3" fillId="0" borderId="5" xfId="6" applyNumberFormat="1" applyFont="1" applyFill="1" applyBorder="1" applyAlignment="1">
      <alignment horizontal="center" vertical="center"/>
    </xf>
    <xf numFmtId="0" fontId="3" fillId="0" borderId="0" xfId="5" applyFont="1"/>
    <xf numFmtId="165" fontId="3" fillId="0" borderId="1" xfId="5" applyNumberFormat="1" applyFont="1" applyBorder="1" applyAlignment="1">
      <alignment horizontal="center" vertical="center"/>
    </xf>
    <xf numFmtId="165" fontId="3" fillId="0" borderId="2" xfId="5" applyNumberFormat="1" applyFont="1" applyBorder="1" applyAlignment="1">
      <alignment horizontal="center" vertical="center"/>
    </xf>
    <xf numFmtId="165" fontId="8" fillId="0" borderId="1" xfId="5" applyNumberFormat="1" applyFont="1" applyBorder="1" applyAlignment="1">
      <alignment horizontal="center" vertical="center"/>
    </xf>
    <xf numFmtId="166" fontId="8" fillId="0" borderId="5" xfId="6" applyNumberFormat="1" applyFont="1" applyFill="1" applyBorder="1" applyAlignment="1">
      <alignment horizontal="center" vertical="center"/>
    </xf>
    <xf numFmtId="0" fontId="8" fillId="0" borderId="0" xfId="5" applyFont="1" applyAlignment="1">
      <alignment horizontal="center" vertical="center"/>
    </xf>
    <xf numFmtId="0" fontId="8" fillId="0" borderId="0" xfId="5" applyFont="1"/>
    <xf numFmtId="165" fontId="4" fillId="0" borderId="1" xfId="5" applyNumberFormat="1" applyFont="1" applyBorder="1" applyAlignment="1">
      <alignment horizontal="center" vertical="center"/>
    </xf>
    <xf numFmtId="166" fontId="4" fillId="0" borderId="5" xfId="6" applyNumberFormat="1" applyFont="1" applyFill="1" applyBorder="1" applyAlignment="1">
      <alignment horizontal="center" vertical="center"/>
    </xf>
    <xf numFmtId="166" fontId="3" fillId="0" borderId="8" xfId="6" applyNumberFormat="1" applyFont="1" applyFill="1" applyBorder="1" applyAlignment="1">
      <alignment horizontal="center" vertical="center"/>
    </xf>
    <xf numFmtId="166" fontId="8" fillId="0" borderId="8" xfId="6" applyNumberFormat="1" applyFont="1" applyFill="1" applyBorder="1" applyAlignment="1">
      <alignment horizontal="center" vertical="center"/>
    </xf>
    <xf numFmtId="165" fontId="2" fillId="0" borderId="4" xfId="5" applyNumberFormat="1" applyFont="1" applyBorder="1" applyAlignment="1">
      <alignment horizontal="center" vertical="center"/>
    </xf>
    <xf numFmtId="166" fontId="2" fillId="0" borderId="9" xfId="6" applyNumberFormat="1" applyFont="1" applyFill="1" applyBorder="1" applyAlignment="1">
      <alignment horizontal="center" vertical="center"/>
    </xf>
    <xf numFmtId="165" fontId="2" fillId="0" borderId="1" xfId="5" applyNumberFormat="1" applyFont="1" applyBorder="1" applyAlignment="1">
      <alignment horizontal="center" vertical="center"/>
    </xf>
    <xf numFmtId="166" fontId="2" fillId="0" borderId="5" xfId="6" applyNumberFormat="1" applyFont="1" applyFill="1" applyBorder="1" applyAlignment="1">
      <alignment horizontal="center" vertical="center"/>
    </xf>
    <xf numFmtId="166" fontId="3" fillId="0" borderId="9" xfId="6" applyNumberFormat="1" applyFont="1" applyFill="1" applyBorder="1" applyAlignment="1">
      <alignment horizontal="center" vertical="center"/>
    </xf>
    <xf numFmtId="165" fontId="2" fillId="0" borderId="0" xfId="5" applyNumberFormat="1" applyFont="1"/>
    <xf numFmtId="166" fontId="3" fillId="0" borderId="1" xfId="6" applyNumberFormat="1" applyFont="1" applyFill="1" applyBorder="1" applyAlignment="1">
      <alignment horizontal="center" vertical="center"/>
    </xf>
    <xf numFmtId="0" fontId="8" fillId="0" borderId="1" xfId="5" applyFont="1" applyBorder="1" applyAlignment="1">
      <alignment horizontal="left" vertical="center" wrapText="1"/>
    </xf>
    <xf numFmtId="165" fontId="8" fillId="0" borderId="4" xfId="5" applyNumberFormat="1" applyFont="1" applyBorder="1" applyAlignment="1">
      <alignment horizontal="center" vertical="center"/>
    </xf>
    <xf numFmtId="166" fontId="8" fillId="0" borderId="9" xfId="6" applyNumberFormat="1" applyFont="1" applyFill="1" applyBorder="1" applyAlignment="1">
      <alignment horizontal="center" vertical="center"/>
    </xf>
    <xf numFmtId="165" fontId="4" fillId="0" borderId="4" xfId="5" applyNumberFormat="1" applyFont="1" applyBorder="1" applyAlignment="1">
      <alignment horizontal="center" vertical="center"/>
    </xf>
    <xf numFmtId="166" fontId="4" fillId="0" borderId="9" xfId="6" applyNumberFormat="1" applyFont="1" applyFill="1" applyBorder="1" applyAlignment="1">
      <alignment horizontal="center" vertical="center"/>
    </xf>
    <xf numFmtId="165" fontId="10" fillId="0" borderId="4" xfId="5" applyNumberFormat="1" applyFont="1" applyBorder="1" applyAlignment="1">
      <alignment horizontal="center" vertical="center"/>
    </xf>
    <xf numFmtId="166" fontId="10" fillId="0" borderId="9" xfId="6" applyNumberFormat="1" applyFont="1" applyFill="1" applyBorder="1" applyAlignment="1">
      <alignment horizontal="center" vertical="center"/>
    </xf>
    <xf numFmtId="0" fontId="2" fillId="0" borderId="0" xfId="5" applyFont="1" applyAlignment="1">
      <alignment horizontal="left" vertical="center"/>
    </xf>
    <xf numFmtId="166" fontId="3" fillId="0" borderId="9" xfId="6" applyNumberFormat="1" applyFont="1" applyFill="1" applyBorder="1" applyAlignment="1">
      <alignment horizontal="center" vertical="center" wrapText="1"/>
    </xf>
    <xf numFmtId="168" fontId="2" fillId="0" borderId="0" xfId="5" applyNumberFormat="1" applyFont="1" applyAlignment="1">
      <alignment horizontal="center" vertical="center"/>
    </xf>
    <xf numFmtId="165" fontId="11" fillId="0" borderId="1" xfId="5" applyNumberFormat="1" applyFont="1" applyBorder="1" applyAlignment="1">
      <alignment horizontal="center" vertical="center"/>
    </xf>
    <xf numFmtId="166" fontId="11" fillId="0" borderId="5" xfId="6" applyNumberFormat="1" applyFont="1" applyFill="1" applyBorder="1" applyAlignment="1">
      <alignment horizontal="center" vertical="center"/>
    </xf>
    <xf numFmtId="165" fontId="10" fillId="0" borderId="1" xfId="5" applyNumberFormat="1" applyFont="1" applyBorder="1" applyAlignment="1">
      <alignment horizontal="center" vertical="center"/>
    </xf>
    <xf numFmtId="166" fontId="10" fillId="0" borderId="5" xfId="6" applyNumberFormat="1" applyFont="1" applyFill="1" applyBorder="1" applyAlignment="1">
      <alignment horizontal="center" vertical="center"/>
    </xf>
    <xf numFmtId="0" fontId="11" fillId="0" borderId="0" xfId="5" applyFont="1"/>
    <xf numFmtId="49" fontId="2" fillId="0" borderId="0" xfId="5" applyNumberFormat="1" applyFont="1" applyAlignment="1">
      <alignment horizontal="center" vertical="center"/>
    </xf>
    <xf numFmtId="0" fontId="2" fillId="0" borderId="0" xfId="5" applyFont="1" applyAlignment="1">
      <alignment wrapText="1"/>
    </xf>
    <xf numFmtId="165" fontId="2" fillId="0" borderId="0" xfId="5" applyNumberFormat="1" applyFont="1" applyAlignment="1">
      <alignment horizontal="center"/>
    </xf>
    <xf numFmtId="49" fontId="2" fillId="0" borderId="0" xfId="5" applyNumberFormat="1" applyFont="1" applyAlignment="1">
      <alignment vertical="center"/>
    </xf>
    <xf numFmtId="165" fontId="2" fillId="4" borderId="1" xfId="5" applyNumberFormat="1" applyFont="1" applyFill="1" applyBorder="1" applyAlignment="1">
      <alignment horizontal="center" vertical="center"/>
    </xf>
    <xf numFmtId="165" fontId="8" fillId="4" borderId="1" xfId="5" applyNumberFormat="1" applyFont="1" applyFill="1" applyBorder="1" applyAlignment="1">
      <alignment horizontal="center" vertical="center"/>
    </xf>
    <xf numFmtId="0" fontId="8" fillId="0" borderId="2" xfId="3" applyFont="1" applyFill="1" applyBorder="1" applyAlignment="1">
      <alignment vertical="center" wrapText="1"/>
    </xf>
    <xf numFmtId="49" fontId="2" fillId="0" borderId="1" xfId="2" applyNumberFormat="1" applyFont="1" applyFill="1" applyBorder="1" applyAlignment="1">
      <alignment horizontal="center" vertical="center"/>
    </xf>
    <xf numFmtId="49" fontId="2" fillId="0" borderId="1" xfId="5" applyNumberFormat="1" applyFont="1" applyFill="1" applyBorder="1" applyAlignment="1">
      <alignment horizontal="center"/>
    </xf>
    <xf numFmtId="0" fontId="2" fillId="0" borderId="1" xfId="3" applyFont="1" applyFill="1" applyBorder="1" applyAlignment="1">
      <alignment horizontal="left" wrapText="1" indent="3"/>
    </xf>
    <xf numFmtId="0" fontId="2" fillId="0" borderId="2" xfId="3" applyFont="1" applyFill="1" applyBorder="1" applyAlignment="1">
      <alignment horizontal="left" wrapText="1" indent="3"/>
    </xf>
    <xf numFmtId="49" fontId="8" fillId="0" borderId="1" xfId="2" applyNumberFormat="1" applyFont="1" applyFill="1" applyBorder="1" applyAlignment="1">
      <alignment horizontal="center" vertical="center"/>
    </xf>
    <xf numFmtId="0" fontId="8" fillId="0" borderId="1" xfId="3" applyFont="1" applyFill="1" applyBorder="1" applyAlignment="1">
      <alignment vertical="center" wrapText="1"/>
    </xf>
    <xf numFmtId="0" fontId="2" fillId="0" borderId="1" xfId="3" applyFont="1" applyFill="1" applyBorder="1" applyAlignment="1">
      <alignment wrapText="1"/>
    </xf>
    <xf numFmtId="165" fontId="8" fillId="0" borderId="2" xfId="2" applyNumberFormat="1" applyFont="1" applyFill="1" applyBorder="1" applyAlignment="1">
      <alignment vertical="center" wrapText="1"/>
    </xf>
    <xf numFmtId="165" fontId="2" fillId="0" borderId="1" xfId="2" applyNumberFormat="1" applyFont="1" applyFill="1" applyBorder="1" applyAlignment="1">
      <alignment horizontal="left" vertical="center" wrapText="1" indent="3"/>
    </xf>
    <xf numFmtId="165" fontId="2" fillId="0" borderId="2" xfId="2" applyNumberFormat="1" applyFont="1" applyFill="1" applyBorder="1" applyAlignment="1">
      <alignment horizontal="left" vertical="center" wrapText="1" indent="3"/>
    </xf>
    <xf numFmtId="0" fontId="2" fillId="0" borderId="1" xfId="3" applyFont="1" applyFill="1" applyBorder="1" applyAlignment="1">
      <alignment horizontal="left" vertical="center" wrapText="1"/>
    </xf>
    <xf numFmtId="0" fontId="8" fillId="0" borderId="2" xfId="5" applyFont="1" applyFill="1" applyBorder="1" applyAlignment="1">
      <alignment horizontal="left" vertical="center" wrapText="1"/>
    </xf>
    <xf numFmtId="0" fontId="2" fillId="0" borderId="2" xfId="5" applyFont="1" applyFill="1" applyBorder="1" applyAlignment="1">
      <alignment horizontal="left" wrapText="1" indent="2"/>
    </xf>
    <xf numFmtId="0" fontId="2" fillId="0" borderId="2" xfId="5" applyFont="1" applyFill="1" applyBorder="1" applyAlignment="1">
      <alignment horizontal="left" vertical="center" wrapText="1" indent="2"/>
    </xf>
    <xf numFmtId="165" fontId="4" fillId="0" borderId="4" xfId="2" applyNumberFormat="1" applyFont="1" applyFill="1" applyBorder="1" applyAlignment="1">
      <alignment horizontal="left" vertical="center" wrapText="1"/>
    </xf>
    <xf numFmtId="165" fontId="2" fillId="0" borderId="1" xfId="2" applyNumberFormat="1" applyFont="1" applyFill="1" applyBorder="1" applyAlignment="1">
      <alignment horizontal="left" vertical="center" wrapText="1" indent="4"/>
    </xf>
    <xf numFmtId="49" fontId="4" fillId="0" borderId="1" xfId="2" applyNumberFormat="1" applyFont="1" applyFill="1" applyBorder="1" applyAlignment="1">
      <alignment horizontal="center" vertical="center"/>
    </xf>
    <xf numFmtId="165" fontId="2" fillId="0" borderId="1" xfId="2" applyNumberFormat="1" applyFont="1" applyFill="1" applyBorder="1" applyAlignment="1">
      <alignment horizontal="left" vertical="center" wrapText="1"/>
    </xf>
    <xf numFmtId="165" fontId="2" fillId="0" borderId="4" xfId="2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left" vertical="center" wrapText="1" indent="2"/>
    </xf>
    <xf numFmtId="165" fontId="2" fillId="0" borderId="1" xfId="2" applyNumberFormat="1" applyFont="1" applyFill="1" applyBorder="1" applyAlignment="1">
      <alignment wrapText="1"/>
    </xf>
    <xf numFmtId="0" fontId="2" fillId="0" borderId="1" xfId="2" applyFont="1" applyFill="1" applyBorder="1" applyAlignment="1">
      <alignment vertical="center" wrapText="1"/>
    </xf>
    <xf numFmtId="0" fontId="8" fillId="0" borderId="1" xfId="2" applyFont="1" applyFill="1" applyBorder="1" applyAlignment="1">
      <alignment vertical="center" wrapText="1"/>
    </xf>
    <xf numFmtId="165" fontId="2" fillId="0" borderId="4" xfId="2" applyNumberFormat="1" applyFont="1" applyFill="1" applyBorder="1" applyAlignment="1">
      <alignment horizontal="left" vertical="center" wrapText="1" indent="2"/>
    </xf>
    <xf numFmtId="0" fontId="4" fillId="0" borderId="1" xfId="2" applyFont="1" applyFill="1" applyBorder="1" applyAlignment="1">
      <alignment vertical="center" wrapText="1"/>
    </xf>
    <xf numFmtId="0" fontId="2" fillId="0" borderId="1" xfId="3" applyFont="1" applyBorder="1" applyAlignment="1">
      <alignment horizontal="right" wrapText="1"/>
    </xf>
    <xf numFmtId="0" fontId="2" fillId="0" borderId="0" xfId="5" applyFont="1" applyBorder="1"/>
    <xf numFmtId="0" fontId="6" fillId="0" borderId="0" xfId="1" applyFont="1" applyFill="1" applyBorder="1" applyAlignment="1"/>
    <xf numFmtId="0" fontId="9" fillId="0" borderId="0" xfId="5" applyFont="1" applyBorder="1"/>
    <xf numFmtId="9" fontId="9" fillId="0" borderId="0" xfId="5" applyNumberFormat="1" applyFont="1" applyBorder="1"/>
    <xf numFmtId="0" fontId="3" fillId="0" borderId="0" xfId="5" applyFont="1" applyBorder="1"/>
    <xf numFmtId="0" fontId="8" fillId="0" borderId="0" xfId="5" applyFont="1" applyBorder="1"/>
    <xf numFmtId="165" fontId="3" fillId="0" borderId="0" xfId="5" applyNumberFormat="1" applyFont="1" applyBorder="1"/>
    <xf numFmtId="0" fontId="2" fillId="0" borderId="0" xfId="5" applyFont="1" applyBorder="1" applyAlignment="1">
      <alignment horizontal="left" vertical="center"/>
    </xf>
    <xf numFmtId="0" fontId="9" fillId="0" borderId="0" xfId="5" applyFont="1" applyBorder="1" applyAlignment="1">
      <alignment horizontal="left" vertical="center"/>
    </xf>
    <xf numFmtId="0" fontId="11" fillId="0" borderId="0" xfId="5" applyFont="1" applyBorder="1"/>
    <xf numFmtId="165" fontId="2" fillId="3" borderId="1" xfId="2" applyNumberFormat="1" applyFont="1" applyFill="1" applyBorder="1" applyAlignment="1">
      <alignment horizontal="left" vertical="center" wrapText="1" indent="3"/>
    </xf>
    <xf numFmtId="0" fontId="2" fillId="0" borderId="0" xfId="5" applyFont="1" applyBorder="1" applyAlignment="1">
      <alignment vertical="center"/>
    </xf>
    <xf numFmtId="167" fontId="2" fillId="0" borderId="0" xfId="7" applyFont="1" applyFill="1" applyAlignment="1">
      <alignment horizontal="center" vertical="center"/>
    </xf>
    <xf numFmtId="168" fontId="3" fillId="0" borderId="0" xfId="5" applyNumberFormat="1" applyFont="1" applyBorder="1" applyAlignment="1">
      <alignment vertical="center"/>
    </xf>
    <xf numFmtId="165" fontId="2" fillId="3" borderId="4" xfId="2" applyNumberFormat="1" applyFont="1" applyFill="1" applyBorder="1" applyAlignment="1">
      <alignment horizontal="left" vertical="center" wrapText="1" indent="3"/>
    </xf>
    <xf numFmtId="0" fontId="2" fillId="3" borderId="0" xfId="5" applyFont="1" applyFill="1" applyAlignment="1">
      <alignment horizontal="center" vertical="center"/>
    </xf>
    <xf numFmtId="165" fontId="2" fillId="0" borderId="1" xfId="5" applyNumberFormat="1" applyFont="1" applyFill="1" applyBorder="1" applyAlignment="1">
      <alignment horizontal="center" vertical="center"/>
    </xf>
    <xf numFmtId="165" fontId="2" fillId="3" borderId="1" xfId="5" applyNumberFormat="1" applyFont="1" applyFill="1" applyBorder="1" applyAlignment="1">
      <alignment horizontal="center" vertical="center"/>
    </xf>
    <xf numFmtId="165" fontId="8" fillId="0" borderId="1" xfId="5" applyNumberFormat="1" applyFont="1" applyFill="1" applyBorder="1" applyAlignment="1">
      <alignment horizontal="center" vertical="center"/>
    </xf>
    <xf numFmtId="0" fontId="2" fillId="5" borderId="0" xfId="0" applyFont="1" applyFill="1" applyBorder="1" applyAlignment="1">
      <alignment vertical="center" wrapText="1"/>
    </xf>
    <xf numFmtId="0" fontId="2" fillId="5" borderId="0" xfId="0" applyFont="1" applyFill="1" applyBorder="1" applyAlignment="1">
      <alignment horizontal="justify" vertical="center" wrapText="1"/>
    </xf>
    <xf numFmtId="165" fontId="12" fillId="0" borderId="0" xfId="5" applyNumberFormat="1" applyFont="1"/>
    <xf numFmtId="165" fontId="4" fillId="0" borderId="1" xfId="5" applyNumberFormat="1" applyFont="1" applyFill="1" applyBorder="1" applyAlignment="1">
      <alignment horizontal="center" vertical="center"/>
    </xf>
    <xf numFmtId="165" fontId="2" fillId="0" borderId="0" xfId="5" applyNumberFormat="1" applyFont="1" applyBorder="1"/>
    <xf numFmtId="165" fontId="3" fillId="0" borderId="0" xfId="5" applyNumberFormat="1" applyFont="1"/>
    <xf numFmtId="165" fontId="2" fillId="5" borderId="0" xfId="0" applyNumberFormat="1" applyFont="1" applyFill="1" applyBorder="1" applyAlignment="1">
      <alignment vertical="center" wrapText="1"/>
    </xf>
    <xf numFmtId="165" fontId="9" fillId="0" borderId="0" xfId="5" applyNumberFormat="1" applyFont="1"/>
    <xf numFmtId="165" fontId="8" fillId="0" borderId="0" xfId="5" applyNumberFormat="1" applyFont="1" applyBorder="1"/>
    <xf numFmtId="165" fontId="4" fillId="0" borderId="0" xfId="5" applyNumberFormat="1" applyFont="1" applyBorder="1" applyAlignment="1">
      <alignment horizontal="center" vertical="center"/>
    </xf>
    <xf numFmtId="164" fontId="2" fillId="0" borderId="0" xfId="8" applyFont="1" applyAlignment="1">
      <alignment horizontal="center" vertical="center"/>
    </xf>
    <xf numFmtId="165" fontId="9" fillId="0" borderId="0" xfId="5" applyNumberFormat="1" applyFont="1" applyAlignment="1">
      <alignment horizontal="left" vertical="center"/>
    </xf>
    <xf numFmtId="164" fontId="3" fillId="0" borderId="0" xfId="8" applyFont="1" applyBorder="1"/>
    <xf numFmtId="165" fontId="2" fillId="4" borderId="0" xfId="5" applyNumberFormat="1" applyFont="1" applyFill="1" applyBorder="1" applyAlignment="1">
      <alignment horizontal="center" vertical="center"/>
    </xf>
    <xf numFmtId="0" fontId="3" fillId="0" borderId="0" xfId="5" applyFont="1" applyBorder="1" applyAlignment="1">
      <alignment vertical="center"/>
    </xf>
    <xf numFmtId="164" fontId="2" fillId="0" borderId="0" xfId="8" applyFont="1" applyBorder="1"/>
    <xf numFmtId="164" fontId="2" fillId="5" borderId="0" xfId="0" applyNumberFormat="1" applyFont="1" applyFill="1" applyBorder="1" applyAlignment="1">
      <alignment vertical="center" wrapText="1"/>
    </xf>
    <xf numFmtId="165" fontId="8" fillId="0" borderId="2" xfId="5" applyNumberFormat="1" applyFont="1" applyFill="1" applyBorder="1" applyAlignment="1">
      <alignment horizontal="center" vertical="center"/>
    </xf>
    <xf numFmtId="0" fontId="2" fillId="0" borderId="0" xfId="5" applyFont="1" applyAlignment="1">
      <alignment horizontal="center" vertical="center" wrapText="1"/>
    </xf>
    <xf numFmtId="0" fontId="2" fillId="0" borderId="0" xfId="5" applyFont="1" applyBorder="1" applyAlignment="1">
      <alignment wrapText="1"/>
    </xf>
    <xf numFmtId="165" fontId="2" fillId="0" borderId="0" xfId="5" applyNumberFormat="1" applyFont="1" applyBorder="1" applyAlignment="1">
      <alignment horizontal="left" vertical="center"/>
    </xf>
    <xf numFmtId="165" fontId="2" fillId="0" borderId="1" xfId="2" applyNumberFormat="1" applyFont="1" applyFill="1" applyBorder="1" applyAlignment="1">
      <alignment horizontal="center" vertical="center" wrapText="1"/>
    </xf>
    <xf numFmtId="3" fontId="8" fillId="0" borderId="1" xfId="5" applyNumberFormat="1" applyFont="1" applyBorder="1" applyAlignment="1">
      <alignment horizontal="center" vertical="center"/>
    </xf>
    <xf numFmtId="165" fontId="9" fillId="0" borderId="0" xfId="5" applyNumberFormat="1" applyFont="1" applyAlignment="1">
      <alignment horizontal="center" vertical="center"/>
    </xf>
    <xf numFmtId="165" fontId="2" fillId="3" borderId="0" xfId="5" applyNumberFormat="1" applyFont="1" applyFill="1" applyAlignment="1">
      <alignment horizontal="center" vertical="center"/>
    </xf>
    <xf numFmtId="164" fontId="2" fillId="0" borderId="0" xfId="8" applyFont="1"/>
    <xf numFmtId="177" fontId="2" fillId="0" borderId="0" xfId="5" applyNumberFormat="1" applyFont="1" applyAlignment="1">
      <alignment horizontal="center" vertical="center"/>
    </xf>
    <xf numFmtId="168" fontId="2" fillId="0" borderId="0" xfId="5" applyNumberFormat="1" applyFont="1" applyBorder="1"/>
    <xf numFmtId="179" fontId="2" fillId="0" borderId="0" xfId="8" applyNumberFormat="1" applyFont="1"/>
    <xf numFmtId="0" fontId="2" fillId="0" borderId="0" xfId="5" applyFont="1" applyAlignment="1">
      <alignment horizontal="center" vertical="center"/>
    </xf>
    <xf numFmtId="165" fontId="8" fillId="0" borderId="1" xfId="5" applyNumberFormat="1" applyFont="1" applyFill="1" applyBorder="1" applyAlignment="1" applyProtection="1">
      <alignment horizontal="center" vertical="center" wrapText="1"/>
      <protection hidden="1"/>
    </xf>
    <xf numFmtId="180" fontId="2" fillId="0" borderId="0" xfId="5" applyNumberFormat="1" applyFont="1"/>
    <xf numFmtId="179" fontId="9" fillId="0" borderId="0" xfId="8" applyNumberFormat="1" applyFont="1"/>
    <xf numFmtId="181" fontId="2" fillId="0" borderId="0" xfId="5" applyNumberFormat="1" applyFont="1" applyBorder="1"/>
    <xf numFmtId="170" fontId="2" fillId="0" borderId="0" xfId="8" applyNumberFormat="1" applyFont="1" applyAlignment="1">
      <alignment horizontal="center" vertical="center"/>
    </xf>
    <xf numFmtId="164" fontId="2" fillId="0" borderId="0" xfId="8" applyFont="1" applyAlignment="1">
      <alignment horizontal="center" vertical="center" wrapText="1"/>
    </xf>
    <xf numFmtId="165" fontId="13" fillId="4" borderId="1" xfId="5" applyNumberFormat="1" applyFont="1" applyFill="1" applyBorder="1" applyAlignment="1">
      <alignment horizontal="center" vertical="center"/>
    </xf>
    <xf numFmtId="165" fontId="2" fillId="0" borderId="5" xfId="2" applyNumberFormat="1" applyFont="1" applyBorder="1" applyAlignment="1">
      <alignment horizontal="left" vertical="center"/>
    </xf>
    <xf numFmtId="165" fontId="2" fillId="0" borderId="6" xfId="2" applyNumberFormat="1" applyFont="1" applyBorder="1" applyAlignment="1">
      <alignment horizontal="left" vertical="center"/>
    </xf>
    <xf numFmtId="0" fontId="4" fillId="0" borderId="0" xfId="5" applyFont="1" applyAlignment="1">
      <alignment horizontal="center" vertical="top" wrapText="1" shrinkToFit="1" readingOrder="1"/>
    </xf>
    <xf numFmtId="0" fontId="4" fillId="4" borderId="0" xfId="5" applyFont="1" applyFill="1" applyAlignment="1" applyProtection="1">
      <alignment horizontal="center" vertical="top" wrapText="1" shrinkToFit="1" readingOrder="1"/>
      <protection hidden="1"/>
    </xf>
    <xf numFmtId="165" fontId="4" fillId="4" borderId="0" xfId="5" applyNumberFormat="1" applyFont="1" applyFill="1" applyAlignment="1" applyProtection="1">
      <alignment horizontal="center" vertical="top" wrapText="1" shrinkToFit="1" readingOrder="1"/>
      <protection hidden="1"/>
    </xf>
    <xf numFmtId="0" fontId="2" fillId="0" borderId="0" xfId="5" applyFont="1" applyAlignment="1">
      <alignment horizontal="center" vertical="center"/>
    </xf>
    <xf numFmtId="49" fontId="8" fillId="2" borderId="6" xfId="5" applyNumberFormat="1" applyFont="1" applyFill="1" applyBorder="1" applyAlignment="1">
      <alignment horizontal="left" vertical="top"/>
    </xf>
    <xf numFmtId="49" fontId="8" fillId="2" borderId="5" xfId="5" applyNumberFormat="1" applyFont="1" applyFill="1" applyBorder="1" applyAlignment="1">
      <alignment horizontal="left" vertical="center"/>
    </xf>
    <xf numFmtId="49" fontId="8" fillId="2" borderId="6" xfId="5" applyNumberFormat="1" applyFont="1" applyFill="1" applyBorder="1" applyAlignment="1">
      <alignment horizontal="left" vertical="center"/>
    </xf>
    <xf numFmtId="165" fontId="2" fillId="3" borderId="5" xfId="2" applyNumberFormat="1" applyFont="1" applyFill="1" applyBorder="1" applyAlignment="1">
      <alignment horizontal="left" vertical="center"/>
    </xf>
    <xf numFmtId="165" fontId="2" fillId="3" borderId="6" xfId="2" applyNumberFormat="1" applyFont="1" applyFill="1" applyBorder="1" applyAlignment="1">
      <alignment horizontal="left" vertical="center"/>
    </xf>
    <xf numFmtId="165" fontId="2" fillId="0" borderId="5" xfId="2" applyNumberFormat="1" applyFont="1" applyBorder="1" applyAlignment="1">
      <alignment horizontal="left" vertical="center" wrapText="1"/>
    </xf>
    <xf numFmtId="165" fontId="2" fillId="0" borderId="6" xfId="2" applyNumberFormat="1" applyFont="1" applyBorder="1" applyAlignment="1">
      <alignment horizontal="left" vertical="center" wrapText="1"/>
    </xf>
  </cellXfs>
  <cellStyles count="9">
    <cellStyle name="Гиперссылка" xfId="1" builtinId="8"/>
    <cellStyle name="Обычный" xfId="0" builtinId="0"/>
    <cellStyle name="Обычный 2" xfId="5" xr:uid="{00000000-0005-0000-0000-000002000000}"/>
    <cellStyle name="Обычный 2 5" xfId="2" xr:uid="{00000000-0005-0000-0000-000003000000}"/>
    <cellStyle name="Обычный 2 5 2" xfId="4" xr:uid="{00000000-0005-0000-0000-000004000000}"/>
    <cellStyle name="Обычный 7 2" xfId="3" xr:uid="{00000000-0005-0000-0000-000005000000}"/>
    <cellStyle name="Процентный 2" xfId="6" xr:uid="{00000000-0005-0000-0000-000006000000}"/>
    <cellStyle name="Финансовый" xfId="8" builtinId="3"/>
    <cellStyle name="Финансовый 2" xfId="7" xr:uid="{00000000-0005-0000-0000-000008000000}"/>
  </cellStyles>
  <dxfs count="0"/>
  <tableStyles count="0" defaultTableStyle="TableStyleMedium2" defaultPivotStyle="PivotStyleLight16"/>
  <colors>
    <mruColors>
      <color rgb="FF90C5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6"/>
  <sheetViews>
    <sheetView tabSelected="1" view="pageBreakPreview" zoomScale="70" zoomScaleNormal="145" zoomScaleSheetLayoutView="70" workbookViewId="0">
      <pane xSplit="2" ySplit="6" topLeftCell="C7" activePane="bottomRight" state="frozen"/>
      <selection activeCell="E150" sqref="E150"/>
      <selection pane="topRight" activeCell="E150" sqref="E150"/>
      <selection pane="bottomLeft" activeCell="E150" sqref="E150"/>
      <selection pane="bottomRight" activeCell="E208" sqref="E208"/>
    </sheetView>
  </sheetViews>
  <sheetFormatPr defaultRowHeight="18.75" x14ac:dyDescent="0.3"/>
  <cols>
    <col min="1" max="1" width="9.7109375" style="110" customWidth="1"/>
    <col min="2" max="2" width="60" style="111" customWidth="1"/>
    <col min="3" max="3" width="18.140625" style="54" customWidth="1"/>
    <col min="4" max="4" width="30.28515625" style="61" customWidth="1"/>
    <col min="5" max="5" width="21.140625" style="61" customWidth="1"/>
    <col min="6" max="6" width="23.85546875" style="61" customWidth="1"/>
    <col min="7" max="7" width="21.42578125" style="62" customWidth="1"/>
    <col min="8" max="8" width="25.42578125" style="191" customWidth="1"/>
    <col min="9" max="9" width="20" style="191" customWidth="1"/>
    <col min="10" max="10" width="25.42578125" style="143" customWidth="1"/>
    <col min="11" max="11" width="17.42578125" style="143" customWidth="1"/>
    <col min="12" max="12" width="19" style="143" bestFit="1" customWidth="1"/>
    <col min="13" max="16" width="26.28515625" style="53" bestFit="1" customWidth="1"/>
    <col min="17" max="17" width="26.28515625" style="53" customWidth="1"/>
    <col min="18" max="253" width="9.140625" style="53"/>
    <col min="254" max="254" width="9.7109375" style="53" customWidth="1"/>
    <col min="255" max="255" width="60" style="53" customWidth="1"/>
    <col min="256" max="256" width="18.140625" style="53" customWidth="1"/>
    <col min="257" max="257" width="20.85546875" style="53" customWidth="1"/>
    <col min="258" max="258" width="21.140625" style="53" customWidth="1"/>
    <col min="259" max="259" width="23.85546875" style="53" customWidth="1"/>
    <col min="260" max="260" width="21.42578125" style="53" customWidth="1"/>
    <col min="261" max="261" width="22.85546875" style="53" customWidth="1"/>
    <col min="262" max="262" width="18.5703125" style="53" customWidth="1"/>
    <col min="263" max="263" width="21.42578125" style="53" customWidth="1"/>
    <col min="264" max="264" width="18.28515625" style="53" customWidth="1"/>
    <col min="265" max="265" width="17.28515625" style="53" customWidth="1"/>
    <col min="266" max="268" width="9.140625" style="53"/>
    <col min="269" max="272" width="26.28515625" style="53" bestFit="1" customWidth="1"/>
    <col min="273" max="273" width="26.28515625" style="53" customWidth="1"/>
    <col min="274" max="509" width="9.140625" style="53"/>
    <col min="510" max="510" width="9.7109375" style="53" customWidth="1"/>
    <col min="511" max="511" width="60" style="53" customWidth="1"/>
    <col min="512" max="512" width="18.140625" style="53" customWidth="1"/>
    <col min="513" max="513" width="20.85546875" style="53" customWidth="1"/>
    <col min="514" max="514" width="21.140625" style="53" customWidth="1"/>
    <col min="515" max="515" width="23.85546875" style="53" customWidth="1"/>
    <col min="516" max="516" width="21.42578125" style="53" customWidth="1"/>
    <col min="517" max="517" width="22.85546875" style="53" customWidth="1"/>
    <col min="518" max="518" width="18.5703125" style="53" customWidth="1"/>
    <col min="519" max="519" width="21.42578125" style="53" customWidth="1"/>
    <col min="520" max="520" width="18.28515625" style="53" customWidth="1"/>
    <col min="521" max="521" width="17.28515625" style="53" customWidth="1"/>
    <col min="522" max="524" width="9.140625" style="53"/>
    <col min="525" max="528" width="26.28515625" style="53" bestFit="1" customWidth="1"/>
    <col min="529" max="529" width="26.28515625" style="53" customWidth="1"/>
    <col min="530" max="765" width="9.140625" style="53"/>
    <col min="766" max="766" width="9.7109375" style="53" customWidth="1"/>
    <col min="767" max="767" width="60" style="53" customWidth="1"/>
    <col min="768" max="768" width="18.140625" style="53" customWidth="1"/>
    <col min="769" max="769" width="20.85546875" style="53" customWidth="1"/>
    <col min="770" max="770" width="21.140625" style="53" customWidth="1"/>
    <col min="771" max="771" width="23.85546875" style="53" customWidth="1"/>
    <col min="772" max="772" width="21.42578125" style="53" customWidth="1"/>
    <col min="773" max="773" width="22.85546875" style="53" customWidth="1"/>
    <col min="774" max="774" width="18.5703125" style="53" customWidth="1"/>
    <col min="775" max="775" width="21.42578125" style="53" customWidth="1"/>
    <col min="776" max="776" width="18.28515625" style="53" customWidth="1"/>
    <col min="777" max="777" width="17.28515625" style="53" customWidth="1"/>
    <col min="778" max="780" width="9.140625" style="53"/>
    <col min="781" max="784" width="26.28515625" style="53" bestFit="1" customWidth="1"/>
    <col min="785" max="785" width="26.28515625" style="53" customWidth="1"/>
    <col min="786" max="1021" width="9.140625" style="53"/>
    <col min="1022" max="1022" width="9.7109375" style="53" customWidth="1"/>
    <col min="1023" max="1023" width="60" style="53" customWidth="1"/>
    <col min="1024" max="1024" width="18.140625" style="53" customWidth="1"/>
    <col min="1025" max="1025" width="20.85546875" style="53" customWidth="1"/>
    <col min="1026" max="1026" width="21.140625" style="53" customWidth="1"/>
    <col min="1027" max="1027" width="23.85546875" style="53" customWidth="1"/>
    <col min="1028" max="1028" width="21.42578125" style="53" customWidth="1"/>
    <col min="1029" max="1029" width="22.85546875" style="53" customWidth="1"/>
    <col min="1030" max="1030" width="18.5703125" style="53" customWidth="1"/>
    <col min="1031" max="1031" width="21.42578125" style="53" customWidth="1"/>
    <col min="1032" max="1032" width="18.28515625" style="53" customWidth="1"/>
    <col min="1033" max="1033" width="17.28515625" style="53" customWidth="1"/>
    <col min="1034" max="1036" width="9.140625" style="53"/>
    <col min="1037" max="1040" width="26.28515625" style="53" bestFit="1" customWidth="1"/>
    <col min="1041" max="1041" width="26.28515625" style="53" customWidth="1"/>
    <col min="1042" max="1277" width="9.140625" style="53"/>
    <col min="1278" max="1278" width="9.7109375" style="53" customWidth="1"/>
    <col min="1279" max="1279" width="60" style="53" customWidth="1"/>
    <col min="1280" max="1280" width="18.140625" style="53" customWidth="1"/>
    <col min="1281" max="1281" width="20.85546875" style="53" customWidth="1"/>
    <col min="1282" max="1282" width="21.140625" style="53" customWidth="1"/>
    <col min="1283" max="1283" width="23.85546875" style="53" customWidth="1"/>
    <col min="1284" max="1284" width="21.42578125" style="53" customWidth="1"/>
    <col min="1285" max="1285" width="22.85546875" style="53" customWidth="1"/>
    <col min="1286" max="1286" width="18.5703125" style="53" customWidth="1"/>
    <col min="1287" max="1287" width="21.42578125" style="53" customWidth="1"/>
    <col min="1288" max="1288" width="18.28515625" style="53" customWidth="1"/>
    <col min="1289" max="1289" width="17.28515625" style="53" customWidth="1"/>
    <col min="1290" max="1292" width="9.140625" style="53"/>
    <col min="1293" max="1296" width="26.28515625" style="53" bestFit="1" customWidth="1"/>
    <col min="1297" max="1297" width="26.28515625" style="53" customWidth="1"/>
    <col min="1298" max="1533" width="9.140625" style="53"/>
    <col min="1534" max="1534" width="9.7109375" style="53" customWidth="1"/>
    <col min="1535" max="1535" width="60" style="53" customWidth="1"/>
    <col min="1536" max="1536" width="18.140625" style="53" customWidth="1"/>
    <col min="1537" max="1537" width="20.85546875" style="53" customWidth="1"/>
    <col min="1538" max="1538" width="21.140625" style="53" customWidth="1"/>
    <col min="1539" max="1539" width="23.85546875" style="53" customWidth="1"/>
    <col min="1540" max="1540" width="21.42578125" style="53" customWidth="1"/>
    <col min="1541" max="1541" width="22.85546875" style="53" customWidth="1"/>
    <col min="1542" max="1542" width="18.5703125" style="53" customWidth="1"/>
    <col min="1543" max="1543" width="21.42578125" style="53" customWidth="1"/>
    <col min="1544" max="1544" width="18.28515625" style="53" customWidth="1"/>
    <col min="1545" max="1545" width="17.28515625" style="53" customWidth="1"/>
    <col min="1546" max="1548" width="9.140625" style="53"/>
    <col min="1549" max="1552" width="26.28515625" style="53" bestFit="1" customWidth="1"/>
    <col min="1553" max="1553" width="26.28515625" style="53" customWidth="1"/>
    <col min="1554" max="1789" width="9.140625" style="53"/>
    <col min="1790" max="1790" width="9.7109375" style="53" customWidth="1"/>
    <col min="1791" max="1791" width="60" style="53" customWidth="1"/>
    <col min="1792" max="1792" width="18.140625" style="53" customWidth="1"/>
    <col min="1793" max="1793" width="20.85546875" style="53" customWidth="1"/>
    <col min="1794" max="1794" width="21.140625" style="53" customWidth="1"/>
    <col min="1795" max="1795" width="23.85546875" style="53" customWidth="1"/>
    <col min="1796" max="1796" width="21.42578125" style="53" customWidth="1"/>
    <col min="1797" max="1797" width="22.85546875" style="53" customWidth="1"/>
    <col min="1798" max="1798" width="18.5703125" style="53" customWidth="1"/>
    <col min="1799" max="1799" width="21.42578125" style="53" customWidth="1"/>
    <col min="1800" max="1800" width="18.28515625" style="53" customWidth="1"/>
    <col min="1801" max="1801" width="17.28515625" style="53" customWidth="1"/>
    <col min="1802" max="1804" width="9.140625" style="53"/>
    <col min="1805" max="1808" width="26.28515625" style="53" bestFit="1" customWidth="1"/>
    <col min="1809" max="1809" width="26.28515625" style="53" customWidth="1"/>
    <col min="1810" max="2045" width="9.140625" style="53"/>
    <col min="2046" max="2046" width="9.7109375" style="53" customWidth="1"/>
    <col min="2047" max="2047" width="60" style="53" customWidth="1"/>
    <col min="2048" max="2048" width="18.140625" style="53" customWidth="1"/>
    <col min="2049" max="2049" width="20.85546875" style="53" customWidth="1"/>
    <col min="2050" max="2050" width="21.140625" style="53" customWidth="1"/>
    <col min="2051" max="2051" width="23.85546875" style="53" customWidth="1"/>
    <col min="2052" max="2052" width="21.42578125" style="53" customWidth="1"/>
    <col min="2053" max="2053" width="22.85546875" style="53" customWidth="1"/>
    <col min="2054" max="2054" width="18.5703125" style="53" customWidth="1"/>
    <col min="2055" max="2055" width="21.42578125" style="53" customWidth="1"/>
    <col min="2056" max="2056" width="18.28515625" style="53" customWidth="1"/>
    <col min="2057" max="2057" width="17.28515625" style="53" customWidth="1"/>
    <col min="2058" max="2060" width="9.140625" style="53"/>
    <col min="2061" max="2064" width="26.28515625" style="53" bestFit="1" customWidth="1"/>
    <col min="2065" max="2065" width="26.28515625" style="53" customWidth="1"/>
    <col min="2066" max="2301" width="9.140625" style="53"/>
    <col min="2302" max="2302" width="9.7109375" style="53" customWidth="1"/>
    <col min="2303" max="2303" width="60" style="53" customWidth="1"/>
    <col min="2304" max="2304" width="18.140625" style="53" customWidth="1"/>
    <col min="2305" max="2305" width="20.85546875" style="53" customWidth="1"/>
    <col min="2306" max="2306" width="21.140625" style="53" customWidth="1"/>
    <col min="2307" max="2307" width="23.85546875" style="53" customWidth="1"/>
    <col min="2308" max="2308" width="21.42578125" style="53" customWidth="1"/>
    <col min="2309" max="2309" width="22.85546875" style="53" customWidth="1"/>
    <col min="2310" max="2310" width="18.5703125" style="53" customWidth="1"/>
    <col min="2311" max="2311" width="21.42578125" style="53" customWidth="1"/>
    <col min="2312" max="2312" width="18.28515625" style="53" customWidth="1"/>
    <col min="2313" max="2313" width="17.28515625" style="53" customWidth="1"/>
    <col min="2314" max="2316" width="9.140625" style="53"/>
    <col min="2317" max="2320" width="26.28515625" style="53" bestFit="1" customWidth="1"/>
    <col min="2321" max="2321" width="26.28515625" style="53" customWidth="1"/>
    <col min="2322" max="2557" width="9.140625" style="53"/>
    <col min="2558" max="2558" width="9.7109375" style="53" customWidth="1"/>
    <col min="2559" max="2559" width="60" style="53" customWidth="1"/>
    <col min="2560" max="2560" width="18.140625" style="53" customWidth="1"/>
    <col min="2561" max="2561" width="20.85546875" style="53" customWidth="1"/>
    <col min="2562" max="2562" width="21.140625" style="53" customWidth="1"/>
    <col min="2563" max="2563" width="23.85546875" style="53" customWidth="1"/>
    <col min="2564" max="2564" width="21.42578125" style="53" customWidth="1"/>
    <col min="2565" max="2565" width="22.85546875" style="53" customWidth="1"/>
    <col min="2566" max="2566" width="18.5703125" style="53" customWidth="1"/>
    <col min="2567" max="2567" width="21.42578125" style="53" customWidth="1"/>
    <col min="2568" max="2568" width="18.28515625" style="53" customWidth="1"/>
    <col min="2569" max="2569" width="17.28515625" style="53" customWidth="1"/>
    <col min="2570" max="2572" width="9.140625" style="53"/>
    <col min="2573" max="2576" width="26.28515625" style="53" bestFit="1" customWidth="1"/>
    <col min="2577" max="2577" width="26.28515625" style="53" customWidth="1"/>
    <col min="2578" max="2813" width="9.140625" style="53"/>
    <col min="2814" max="2814" width="9.7109375" style="53" customWidth="1"/>
    <col min="2815" max="2815" width="60" style="53" customWidth="1"/>
    <col min="2816" max="2816" width="18.140625" style="53" customWidth="1"/>
    <col min="2817" max="2817" width="20.85546875" style="53" customWidth="1"/>
    <col min="2818" max="2818" width="21.140625" style="53" customWidth="1"/>
    <col min="2819" max="2819" width="23.85546875" style="53" customWidth="1"/>
    <col min="2820" max="2820" width="21.42578125" style="53" customWidth="1"/>
    <col min="2821" max="2821" width="22.85546875" style="53" customWidth="1"/>
    <col min="2822" max="2822" width="18.5703125" style="53" customWidth="1"/>
    <col min="2823" max="2823" width="21.42578125" style="53" customWidth="1"/>
    <col min="2824" max="2824" width="18.28515625" style="53" customWidth="1"/>
    <col min="2825" max="2825" width="17.28515625" style="53" customWidth="1"/>
    <col min="2826" max="2828" width="9.140625" style="53"/>
    <col min="2829" max="2832" width="26.28515625" style="53" bestFit="1" customWidth="1"/>
    <col min="2833" max="2833" width="26.28515625" style="53" customWidth="1"/>
    <col min="2834" max="3069" width="9.140625" style="53"/>
    <col min="3070" max="3070" width="9.7109375" style="53" customWidth="1"/>
    <col min="3071" max="3071" width="60" style="53" customWidth="1"/>
    <col min="3072" max="3072" width="18.140625" style="53" customWidth="1"/>
    <col min="3073" max="3073" width="20.85546875" style="53" customWidth="1"/>
    <col min="3074" max="3074" width="21.140625" style="53" customWidth="1"/>
    <col min="3075" max="3075" width="23.85546875" style="53" customWidth="1"/>
    <col min="3076" max="3076" width="21.42578125" style="53" customWidth="1"/>
    <col min="3077" max="3077" width="22.85546875" style="53" customWidth="1"/>
    <col min="3078" max="3078" width="18.5703125" style="53" customWidth="1"/>
    <col min="3079" max="3079" width="21.42578125" style="53" customWidth="1"/>
    <col min="3080" max="3080" width="18.28515625" style="53" customWidth="1"/>
    <col min="3081" max="3081" width="17.28515625" style="53" customWidth="1"/>
    <col min="3082" max="3084" width="9.140625" style="53"/>
    <col min="3085" max="3088" width="26.28515625" style="53" bestFit="1" customWidth="1"/>
    <col min="3089" max="3089" width="26.28515625" style="53" customWidth="1"/>
    <col min="3090" max="3325" width="9.140625" style="53"/>
    <col min="3326" max="3326" width="9.7109375" style="53" customWidth="1"/>
    <col min="3327" max="3327" width="60" style="53" customWidth="1"/>
    <col min="3328" max="3328" width="18.140625" style="53" customWidth="1"/>
    <col min="3329" max="3329" width="20.85546875" style="53" customWidth="1"/>
    <col min="3330" max="3330" width="21.140625" style="53" customWidth="1"/>
    <col min="3331" max="3331" width="23.85546875" style="53" customWidth="1"/>
    <col min="3332" max="3332" width="21.42578125" style="53" customWidth="1"/>
    <col min="3333" max="3333" width="22.85546875" style="53" customWidth="1"/>
    <col min="3334" max="3334" width="18.5703125" style="53" customWidth="1"/>
    <col min="3335" max="3335" width="21.42578125" style="53" customWidth="1"/>
    <col min="3336" max="3336" width="18.28515625" style="53" customWidth="1"/>
    <col min="3337" max="3337" width="17.28515625" style="53" customWidth="1"/>
    <col min="3338" max="3340" width="9.140625" style="53"/>
    <col min="3341" max="3344" width="26.28515625" style="53" bestFit="1" customWidth="1"/>
    <col min="3345" max="3345" width="26.28515625" style="53" customWidth="1"/>
    <col min="3346" max="3581" width="9.140625" style="53"/>
    <col min="3582" max="3582" width="9.7109375" style="53" customWidth="1"/>
    <col min="3583" max="3583" width="60" style="53" customWidth="1"/>
    <col min="3584" max="3584" width="18.140625" style="53" customWidth="1"/>
    <col min="3585" max="3585" width="20.85546875" style="53" customWidth="1"/>
    <col min="3586" max="3586" width="21.140625" style="53" customWidth="1"/>
    <col min="3587" max="3587" width="23.85546875" style="53" customWidth="1"/>
    <col min="3588" max="3588" width="21.42578125" style="53" customWidth="1"/>
    <col min="3589" max="3589" width="22.85546875" style="53" customWidth="1"/>
    <col min="3590" max="3590" width="18.5703125" style="53" customWidth="1"/>
    <col min="3591" max="3591" width="21.42578125" style="53" customWidth="1"/>
    <col min="3592" max="3592" width="18.28515625" style="53" customWidth="1"/>
    <col min="3593" max="3593" width="17.28515625" style="53" customWidth="1"/>
    <col min="3594" max="3596" width="9.140625" style="53"/>
    <col min="3597" max="3600" width="26.28515625" style="53" bestFit="1" customWidth="1"/>
    <col min="3601" max="3601" width="26.28515625" style="53" customWidth="1"/>
    <col min="3602" max="3837" width="9.140625" style="53"/>
    <col min="3838" max="3838" width="9.7109375" style="53" customWidth="1"/>
    <col min="3839" max="3839" width="60" style="53" customWidth="1"/>
    <col min="3840" max="3840" width="18.140625" style="53" customWidth="1"/>
    <col min="3841" max="3841" width="20.85546875" style="53" customWidth="1"/>
    <col min="3842" max="3842" width="21.140625" style="53" customWidth="1"/>
    <col min="3843" max="3843" width="23.85546875" style="53" customWidth="1"/>
    <col min="3844" max="3844" width="21.42578125" style="53" customWidth="1"/>
    <col min="3845" max="3845" width="22.85546875" style="53" customWidth="1"/>
    <col min="3846" max="3846" width="18.5703125" style="53" customWidth="1"/>
    <col min="3847" max="3847" width="21.42578125" style="53" customWidth="1"/>
    <col min="3848" max="3848" width="18.28515625" style="53" customWidth="1"/>
    <col min="3849" max="3849" width="17.28515625" style="53" customWidth="1"/>
    <col min="3850" max="3852" width="9.140625" style="53"/>
    <col min="3853" max="3856" width="26.28515625" style="53" bestFit="1" customWidth="1"/>
    <col min="3857" max="3857" width="26.28515625" style="53" customWidth="1"/>
    <col min="3858" max="4093" width="9.140625" style="53"/>
    <col min="4094" max="4094" width="9.7109375" style="53" customWidth="1"/>
    <col min="4095" max="4095" width="60" style="53" customWidth="1"/>
    <col min="4096" max="4096" width="18.140625" style="53" customWidth="1"/>
    <col min="4097" max="4097" width="20.85546875" style="53" customWidth="1"/>
    <col min="4098" max="4098" width="21.140625" style="53" customWidth="1"/>
    <col min="4099" max="4099" width="23.85546875" style="53" customWidth="1"/>
    <col min="4100" max="4100" width="21.42578125" style="53" customWidth="1"/>
    <col min="4101" max="4101" width="22.85546875" style="53" customWidth="1"/>
    <col min="4102" max="4102" width="18.5703125" style="53" customWidth="1"/>
    <col min="4103" max="4103" width="21.42578125" style="53" customWidth="1"/>
    <col min="4104" max="4104" width="18.28515625" style="53" customWidth="1"/>
    <col min="4105" max="4105" width="17.28515625" style="53" customWidth="1"/>
    <col min="4106" max="4108" width="9.140625" style="53"/>
    <col min="4109" max="4112" width="26.28515625" style="53" bestFit="1" customWidth="1"/>
    <col min="4113" max="4113" width="26.28515625" style="53" customWidth="1"/>
    <col min="4114" max="4349" width="9.140625" style="53"/>
    <col min="4350" max="4350" width="9.7109375" style="53" customWidth="1"/>
    <col min="4351" max="4351" width="60" style="53" customWidth="1"/>
    <col min="4352" max="4352" width="18.140625" style="53" customWidth="1"/>
    <col min="4353" max="4353" width="20.85546875" style="53" customWidth="1"/>
    <col min="4354" max="4354" width="21.140625" style="53" customWidth="1"/>
    <col min="4355" max="4355" width="23.85546875" style="53" customWidth="1"/>
    <col min="4356" max="4356" width="21.42578125" style="53" customWidth="1"/>
    <col min="4357" max="4357" width="22.85546875" style="53" customWidth="1"/>
    <col min="4358" max="4358" width="18.5703125" style="53" customWidth="1"/>
    <col min="4359" max="4359" width="21.42578125" style="53" customWidth="1"/>
    <col min="4360" max="4360" width="18.28515625" style="53" customWidth="1"/>
    <col min="4361" max="4361" width="17.28515625" style="53" customWidth="1"/>
    <col min="4362" max="4364" width="9.140625" style="53"/>
    <col min="4365" max="4368" width="26.28515625" style="53" bestFit="1" customWidth="1"/>
    <col min="4369" max="4369" width="26.28515625" style="53" customWidth="1"/>
    <col min="4370" max="4605" width="9.140625" style="53"/>
    <col min="4606" max="4606" width="9.7109375" style="53" customWidth="1"/>
    <col min="4607" max="4607" width="60" style="53" customWidth="1"/>
    <col min="4608" max="4608" width="18.140625" style="53" customWidth="1"/>
    <col min="4609" max="4609" width="20.85546875" style="53" customWidth="1"/>
    <col min="4610" max="4610" width="21.140625" style="53" customWidth="1"/>
    <col min="4611" max="4611" width="23.85546875" style="53" customWidth="1"/>
    <col min="4612" max="4612" width="21.42578125" style="53" customWidth="1"/>
    <col min="4613" max="4613" width="22.85546875" style="53" customWidth="1"/>
    <col min="4614" max="4614" width="18.5703125" style="53" customWidth="1"/>
    <col min="4615" max="4615" width="21.42578125" style="53" customWidth="1"/>
    <col min="4616" max="4616" width="18.28515625" style="53" customWidth="1"/>
    <col min="4617" max="4617" width="17.28515625" style="53" customWidth="1"/>
    <col min="4618" max="4620" width="9.140625" style="53"/>
    <col min="4621" max="4624" width="26.28515625" style="53" bestFit="1" customWidth="1"/>
    <col min="4625" max="4625" width="26.28515625" style="53" customWidth="1"/>
    <col min="4626" max="4861" width="9.140625" style="53"/>
    <col min="4862" max="4862" width="9.7109375" style="53" customWidth="1"/>
    <col min="4863" max="4863" width="60" style="53" customWidth="1"/>
    <col min="4864" max="4864" width="18.140625" style="53" customWidth="1"/>
    <col min="4865" max="4865" width="20.85546875" style="53" customWidth="1"/>
    <col min="4866" max="4866" width="21.140625" style="53" customWidth="1"/>
    <col min="4867" max="4867" width="23.85546875" style="53" customWidth="1"/>
    <col min="4868" max="4868" width="21.42578125" style="53" customWidth="1"/>
    <col min="4869" max="4869" width="22.85546875" style="53" customWidth="1"/>
    <col min="4870" max="4870" width="18.5703125" style="53" customWidth="1"/>
    <col min="4871" max="4871" width="21.42578125" style="53" customWidth="1"/>
    <col min="4872" max="4872" width="18.28515625" style="53" customWidth="1"/>
    <col min="4873" max="4873" width="17.28515625" style="53" customWidth="1"/>
    <col min="4874" max="4876" width="9.140625" style="53"/>
    <col min="4877" max="4880" width="26.28515625" style="53" bestFit="1" customWidth="1"/>
    <col min="4881" max="4881" width="26.28515625" style="53" customWidth="1"/>
    <col min="4882" max="5117" width="9.140625" style="53"/>
    <col min="5118" max="5118" width="9.7109375" style="53" customWidth="1"/>
    <col min="5119" max="5119" width="60" style="53" customWidth="1"/>
    <col min="5120" max="5120" width="18.140625" style="53" customWidth="1"/>
    <col min="5121" max="5121" width="20.85546875" style="53" customWidth="1"/>
    <col min="5122" max="5122" width="21.140625" style="53" customWidth="1"/>
    <col min="5123" max="5123" width="23.85546875" style="53" customWidth="1"/>
    <col min="5124" max="5124" width="21.42578125" style="53" customWidth="1"/>
    <col min="5125" max="5125" width="22.85546875" style="53" customWidth="1"/>
    <col min="5126" max="5126" width="18.5703125" style="53" customWidth="1"/>
    <col min="5127" max="5127" width="21.42578125" style="53" customWidth="1"/>
    <col min="5128" max="5128" width="18.28515625" style="53" customWidth="1"/>
    <col min="5129" max="5129" width="17.28515625" style="53" customWidth="1"/>
    <col min="5130" max="5132" width="9.140625" style="53"/>
    <col min="5133" max="5136" width="26.28515625" style="53" bestFit="1" customWidth="1"/>
    <col min="5137" max="5137" width="26.28515625" style="53" customWidth="1"/>
    <col min="5138" max="5373" width="9.140625" style="53"/>
    <col min="5374" max="5374" width="9.7109375" style="53" customWidth="1"/>
    <col min="5375" max="5375" width="60" style="53" customWidth="1"/>
    <col min="5376" max="5376" width="18.140625" style="53" customWidth="1"/>
    <col min="5377" max="5377" width="20.85546875" style="53" customWidth="1"/>
    <col min="5378" max="5378" width="21.140625" style="53" customWidth="1"/>
    <col min="5379" max="5379" width="23.85546875" style="53" customWidth="1"/>
    <col min="5380" max="5380" width="21.42578125" style="53" customWidth="1"/>
    <col min="5381" max="5381" width="22.85546875" style="53" customWidth="1"/>
    <col min="5382" max="5382" width="18.5703125" style="53" customWidth="1"/>
    <col min="5383" max="5383" width="21.42578125" style="53" customWidth="1"/>
    <col min="5384" max="5384" width="18.28515625" style="53" customWidth="1"/>
    <col min="5385" max="5385" width="17.28515625" style="53" customWidth="1"/>
    <col min="5386" max="5388" width="9.140625" style="53"/>
    <col min="5389" max="5392" width="26.28515625" style="53" bestFit="1" customWidth="1"/>
    <col min="5393" max="5393" width="26.28515625" style="53" customWidth="1"/>
    <col min="5394" max="5629" width="9.140625" style="53"/>
    <col min="5630" max="5630" width="9.7109375" style="53" customWidth="1"/>
    <col min="5631" max="5631" width="60" style="53" customWidth="1"/>
    <col min="5632" max="5632" width="18.140625" style="53" customWidth="1"/>
    <col min="5633" max="5633" width="20.85546875" style="53" customWidth="1"/>
    <col min="5634" max="5634" width="21.140625" style="53" customWidth="1"/>
    <col min="5635" max="5635" width="23.85546875" style="53" customWidth="1"/>
    <col min="5636" max="5636" width="21.42578125" style="53" customWidth="1"/>
    <col min="5637" max="5637" width="22.85546875" style="53" customWidth="1"/>
    <col min="5638" max="5638" width="18.5703125" style="53" customWidth="1"/>
    <col min="5639" max="5639" width="21.42578125" style="53" customWidth="1"/>
    <col min="5640" max="5640" width="18.28515625" style="53" customWidth="1"/>
    <col min="5641" max="5641" width="17.28515625" style="53" customWidth="1"/>
    <col min="5642" max="5644" width="9.140625" style="53"/>
    <col min="5645" max="5648" width="26.28515625" style="53" bestFit="1" customWidth="1"/>
    <col min="5649" max="5649" width="26.28515625" style="53" customWidth="1"/>
    <col min="5650" max="5885" width="9.140625" style="53"/>
    <col min="5886" max="5886" width="9.7109375" style="53" customWidth="1"/>
    <col min="5887" max="5887" width="60" style="53" customWidth="1"/>
    <col min="5888" max="5888" width="18.140625" style="53" customWidth="1"/>
    <col min="5889" max="5889" width="20.85546875" style="53" customWidth="1"/>
    <col min="5890" max="5890" width="21.140625" style="53" customWidth="1"/>
    <col min="5891" max="5891" width="23.85546875" style="53" customWidth="1"/>
    <col min="5892" max="5892" width="21.42578125" style="53" customWidth="1"/>
    <col min="5893" max="5893" width="22.85546875" style="53" customWidth="1"/>
    <col min="5894" max="5894" width="18.5703125" style="53" customWidth="1"/>
    <col min="5895" max="5895" width="21.42578125" style="53" customWidth="1"/>
    <col min="5896" max="5896" width="18.28515625" style="53" customWidth="1"/>
    <col min="5897" max="5897" width="17.28515625" style="53" customWidth="1"/>
    <col min="5898" max="5900" width="9.140625" style="53"/>
    <col min="5901" max="5904" width="26.28515625" style="53" bestFit="1" customWidth="1"/>
    <col min="5905" max="5905" width="26.28515625" style="53" customWidth="1"/>
    <col min="5906" max="6141" width="9.140625" style="53"/>
    <col min="6142" max="6142" width="9.7109375" style="53" customWidth="1"/>
    <col min="6143" max="6143" width="60" style="53" customWidth="1"/>
    <col min="6144" max="6144" width="18.140625" style="53" customWidth="1"/>
    <col min="6145" max="6145" width="20.85546875" style="53" customWidth="1"/>
    <col min="6146" max="6146" width="21.140625" style="53" customWidth="1"/>
    <col min="6147" max="6147" width="23.85546875" style="53" customWidth="1"/>
    <col min="6148" max="6148" width="21.42578125" style="53" customWidth="1"/>
    <col min="6149" max="6149" width="22.85546875" style="53" customWidth="1"/>
    <col min="6150" max="6150" width="18.5703125" style="53" customWidth="1"/>
    <col min="6151" max="6151" width="21.42578125" style="53" customWidth="1"/>
    <col min="6152" max="6152" width="18.28515625" style="53" customWidth="1"/>
    <col min="6153" max="6153" width="17.28515625" style="53" customWidth="1"/>
    <col min="6154" max="6156" width="9.140625" style="53"/>
    <col min="6157" max="6160" width="26.28515625" style="53" bestFit="1" customWidth="1"/>
    <col min="6161" max="6161" width="26.28515625" style="53" customWidth="1"/>
    <col min="6162" max="6397" width="9.140625" style="53"/>
    <col min="6398" max="6398" width="9.7109375" style="53" customWidth="1"/>
    <col min="6399" max="6399" width="60" style="53" customWidth="1"/>
    <col min="6400" max="6400" width="18.140625" style="53" customWidth="1"/>
    <col min="6401" max="6401" width="20.85546875" style="53" customWidth="1"/>
    <col min="6402" max="6402" width="21.140625" style="53" customWidth="1"/>
    <col min="6403" max="6403" width="23.85546875" style="53" customWidth="1"/>
    <col min="6404" max="6404" width="21.42578125" style="53" customWidth="1"/>
    <col min="6405" max="6405" width="22.85546875" style="53" customWidth="1"/>
    <col min="6406" max="6406" width="18.5703125" style="53" customWidth="1"/>
    <col min="6407" max="6407" width="21.42578125" style="53" customWidth="1"/>
    <col min="6408" max="6408" width="18.28515625" style="53" customWidth="1"/>
    <col min="6409" max="6409" width="17.28515625" style="53" customWidth="1"/>
    <col min="6410" max="6412" width="9.140625" style="53"/>
    <col min="6413" max="6416" width="26.28515625" style="53" bestFit="1" customWidth="1"/>
    <col min="6417" max="6417" width="26.28515625" style="53" customWidth="1"/>
    <col min="6418" max="6653" width="9.140625" style="53"/>
    <col min="6654" max="6654" width="9.7109375" style="53" customWidth="1"/>
    <col min="6655" max="6655" width="60" style="53" customWidth="1"/>
    <col min="6656" max="6656" width="18.140625" style="53" customWidth="1"/>
    <col min="6657" max="6657" width="20.85546875" style="53" customWidth="1"/>
    <col min="6658" max="6658" width="21.140625" style="53" customWidth="1"/>
    <col min="6659" max="6659" width="23.85546875" style="53" customWidth="1"/>
    <col min="6660" max="6660" width="21.42578125" style="53" customWidth="1"/>
    <col min="6661" max="6661" width="22.85546875" style="53" customWidth="1"/>
    <col min="6662" max="6662" width="18.5703125" style="53" customWidth="1"/>
    <col min="6663" max="6663" width="21.42578125" style="53" customWidth="1"/>
    <col min="6664" max="6664" width="18.28515625" style="53" customWidth="1"/>
    <col min="6665" max="6665" width="17.28515625" style="53" customWidth="1"/>
    <col min="6666" max="6668" width="9.140625" style="53"/>
    <col min="6669" max="6672" width="26.28515625" style="53" bestFit="1" customWidth="1"/>
    <col min="6673" max="6673" width="26.28515625" style="53" customWidth="1"/>
    <col min="6674" max="6909" width="9.140625" style="53"/>
    <col min="6910" max="6910" width="9.7109375" style="53" customWidth="1"/>
    <col min="6911" max="6911" width="60" style="53" customWidth="1"/>
    <col min="6912" max="6912" width="18.140625" style="53" customWidth="1"/>
    <col min="6913" max="6913" width="20.85546875" style="53" customWidth="1"/>
    <col min="6914" max="6914" width="21.140625" style="53" customWidth="1"/>
    <col min="6915" max="6915" width="23.85546875" style="53" customWidth="1"/>
    <col min="6916" max="6916" width="21.42578125" style="53" customWidth="1"/>
    <col min="6917" max="6917" width="22.85546875" style="53" customWidth="1"/>
    <col min="6918" max="6918" width="18.5703125" style="53" customWidth="1"/>
    <col min="6919" max="6919" width="21.42578125" style="53" customWidth="1"/>
    <col min="6920" max="6920" width="18.28515625" style="53" customWidth="1"/>
    <col min="6921" max="6921" width="17.28515625" style="53" customWidth="1"/>
    <col min="6922" max="6924" width="9.140625" style="53"/>
    <col min="6925" max="6928" width="26.28515625" style="53" bestFit="1" customWidth="1"/>
    <col min="6929" max="6929" width="26.28515625" style="53" customWidth="1"/>
    <col min="6930" max="7165" width="9.140625" style="53"/>
    <col min="7166" max="7166" width="9.7109375" style="53" customWidth="1"/>
    <col min="7167" max="7167" width="60" style="53" customWidth="1"/>
    <col min="7168" max="7168" width="18.140625" style="53" customWidth="1"/>
    <col min="7169" max="7169" width="20.85546875" style="53" customWidth="1"/>
    <col min="7170" max="7170" width="21.140625" style="53" customWidth="1"/>
    <col min="7171" max="7171" width="23.85546875" style="53" customWidth="1"/>
    <col min="7172" max="7172" width="21.42578125" style="53" customWidth="1"/>
    <col min="7173" max="7173" width="22.85546875" style="53" customWidth="1"/>
    <col min="7174" max="7174" width="18.5703125" style="53" customWidth="1"/>
    <col min="7175" max="7175" width="21.42578125" style="53" customWidth="1"/>
    <col min="7176" max="7176" width="18.28515625" style="53" customWidth="1"/>
    <col min="7177" max="7177" width="17.28515625" style="53" customWidth="1"/>
    <col min="7178" max="7180" width="9.140625" style="53"/>
    <col min="7181" max="7184" width="26.28515625" style="53" bestFit="1" customWidth="1"/>
    <col min="7185" max="7185" width="26.28515625" style="53" customWidth="1"/>
    <col min="7186" max="7421" width="9.140625" style="53"/>
    <col min="7422" max="7422" width="9.7109375" style="53" customWidth="1"/>
    <col min="7423" max="7423" width="60" style="53" customWidth="1"/>
    <col min="7424" max="7424" width="18.140625" style="53" customWidth="1"/>
    <col min="7425" max="7425" width="20.85546875" style="53" customWidth="1"/>
    <col min="7426" max="7426" width="21.140625" style="53" customWidth="1"/>
    <col min="7427" max="7427" width="23.85546875" style="53" customWidth="1"/>
    <col min="7428" max="7428" width="21.42578125" style="53" customWidth="1"/>
    <col min="7429" max="7429" width="22.85546875" style="53" customWidth="1"/>
    <col min="7430" max="7430" width="18.5703125" style="53" customWidth="1"/>
    <col min="7431" max="7431" width="21.42578125" style="53" customWidth="1"/>
    <col min="7432" max="7432" width="18.28515625" style="53" customWidth="1"/>
    <col min="7433" max="7433" width="17.28515625" style="53" customWidth="1"/>
    <col min="7434" max="7436" width="9.140625" style="53"/>
    <col min="7437" max="7440" width="26.28515625" style="53" bestFit="1" customWidth="1"/>
    <col min="7441" max="7441" width="26.28515625" style="53" customWidth="1"/>
    <col min="7442" max="7677" width="9.140625" style="53"/>
    <col min="7678" max="7678" width="9.7109375" style="53" customWidth="1"/>
    <col min="7679" max="7679" width="60" style="53" customWidth="1"/>
    <col min="7680" max="7680" width="18.140625" style="53" customWidth="1"/>
    <col min="7681" max="7681" width="20.85546875" style="53" customWidth="1"/>
    <col min="7682" max="7682" width="21.140625" style="53" customWidth="1"/>
    <col min="7683" max="7683" width="23.85546875" style="53" customWidth="1"/>
    <col min="7684" max="7684" width="21.42578125" style="53" customWidth="1"/>
    <col min="7685" max="7685" width="22.85546875" style="53" customWidth="1"/>
    <col min="7686" max="7686" width="18.5703125" style="53" customWidth="1"/>
    <col min="7687" max="7687" width="21.42578125" style="53" customWidth="1"/>
    <col min="7688" max="7688" width="18.28515625" style="53" customWidth="1"/>
    <col min="7689" max="7689" width="17.28515625" style="53" customWidth="1"/>
    <col min="7690" max="7692" width="9.140625" style="53"/>
    <col min="7693" max="7696" width="26.28515625" style="53" bestFit="1" customWidth="1"/>
    <col min="7697" max="7697" width="26.28515625" style="53" customWidth="1"/>
    <col min="7698" max="7933" width="9.140625" style="53"/>
    <col min="7934" max="7934" width="9.7109375" style="53" customWidth="1"/>
    <col min="7935" max="7935" width="60" style="53" customWidth="1"/>
    <col min="7936" max="7936" width="18.140625" style="53" customWidth="1"/>
    <col min="7937" max="7937" width="20.85546875" style="53" customWidth="1"/>
    <col min="7938" max="7938" width="21.140625" style="53" customWidth="1"/>
    <col min="7939" max="7939" width="23.85546875" style="53" customWidth="1"/>
    <col min="7940" max="7940" width="21.42578125" style="53" customWidth="1"/>
    <col min="7941" max="7941" width="22.85546875" style="53" customWidth="1"/>
    <col min="7942" max="7942" width="18.5703125" style="53" customWidth="1"/>
    <col min="7943" max="7943" width="21.42578125" style="53" customWidth="1"/>
    <col min="7944" max="7944" width="18.28515625" style="53" customWidth="1"/>
    <col min="7945" max="7945" width="17.28515625" style="53" customWidth="1"/>
    <col min="7946" max="7948" width="9.140625" style="53"/>
    <col min="7949" max="7952" width="26.28515625" style="53" bestFit="1" customWidth="1"/>
    <col min="7953" max="7953" width="26.28515625" style="53" customWidth="1"/>
    <col min="7954" max="8189" width="9.140625" style="53"/>
    <col min="8190" max="8190" width="9.7109375" style="53" customWidth="1"/>
    <col min="8191" max="8191" width="60" style="53" customWidth="1"/>
    <col min="8192" max="8192" width="18.140625" style="53" customWidth="1"/>
    <col min="8193" max="8193" width="20.85546875" style="53" customWidth="1"/>
    <col min="8194" max="8194" width="21.140625" style="53" customWidth="1"/>
    <col min="8195" max="8195" width="23.85546875" style="53" customWidth="1"/>
    <col min="8196" max="8196" width="21.42578125" style="53" customWidth="1"/>
    <col min="8197" max="8197" width="22.85546875" style="53" customWidth="1"/>
    <col min="8198" max="8198" width="18.5703125" style="53" customWidth="1"/>
    <col min="8199" max="8199" width="21.42578125" style="53" customWidth="1"/>
    <col min="8200" max="8200" width="18.28515625" style="53" customWidth="1"/>
    <col min="8201" max="8201" width="17.28515625" style="53" customWidth="1"/>
    <col min="8202" max="8204" width="9.140625" style="53"/>
    <col min="8205" max="8208" width="26.28515625" style="53" bestFit="1" customWidth="1"/>
    <col min="8209" max="8209" width="26.28515625" style="53" customWidth="1"/>
    <col min="8210" max="8445" width="9.140625" style="53"/>
    <col min="8446" max="8446" width="9.7109375" style="53" customWidth="1"/>
    <col min="8447" max="8447" width="60" style="53" customWidth="1"/>
    <col min="8448" max="8448" width="18.140625" style="53" customWidth="1"/>
    <col min="8449" max="8449" width="20.85546875" style="53" customWidth="1"/>
    <col min="8450" max="8450" width="21.140625" style="53" customWidth="1"/>
    <col min="8451" max="8451" width="23.85546875" style="53" customWidth="1"/>
    <col min="8452" max="8452" width="21.42578125" style="53" customWidth="1"/>
    <col min="8453" max="8453" width="22.85546875" style="53" customWidth="1"/>
    <col min="8454" max="8454" width="18.5703125" style="53" customWidth="1"/>
    <col min="8455" max="8455" width="21.42578125" style="53" customWidth="1"/>
    <col min="8456" max="8456" width="18.28515625" style="53" customWidth="1"/>
    <col min="8457" max="8457" width="17.28515625" style="53" customWidth="1"/>
    <col min="8458" max="8460" width="9.140625" style="53"/>
    <col min="8461" max="8464" width="26.28515625" style="53" bestFit="1" customWidth="1"/>
    <col min="8465" max="8465" width="26.28515625" style="53" customWidth="1"/>
    <col min="8466" max="8701" width="9.140625" style="53"/>
    <col min="8702" max="8702" width="9.7109375" style="53" customWidth="1"/>
    <col min="8703" max="8703" width="60" style="53" customWidth="1"/>
    <col min="8704" max="8704" width="18.140625" style="53" customWidth="1"/>
    <col min="8705" max="8705" width="20.85546875" style="53" customWidth="1"/>
    <col min="8706" max="8706" width="21.140625" style="53" customWidth="1"/>
    <col min="8707" max="8707" width="23.85546875" style="53" customWidth="1"/>
    <col min="8708" max="8708" width="21.42578125" style="53" customWidth="1"/>
    <col min="8709" max="8709" width="22.85546875" style="53" customWidth="1"/>
    <col min="8710" max="8710" width="18.5703125" style="53" customWidth="1"/>
    <col min="8711" max="8711" width="21.42578125" style="53" customWidth="1"/>
    <col min="8712" max="8712" width="18.28515625" style="53" customWidth="1"/>
    <col min="8713" max="8713" width="17.28515625" style="53" customWidth="1"/>
    <col min="8714" max="8716" width="9.140625" style="53"/>
    <col min="8717" max="8720" width="26.28515625" style="53" bestFit="1" customWidth="1"/>
    <col min="8721" max="8721" width="26.28515625" style="53" customWidth="1"/>
    <col min="8722" max="8957" width="9.140625" style="53"/>
    <col min="8958" max="8958" width="9.7109375" style="53" customWidth="1"/>
    <col min="8959" max="8959" width="60" style="53" customWidth="1"/>
    <col min="8960" max="8960" width="18.140625" style="53" customWidth="1"/>
    <col min="8961" max="8961" width="20.85546875" style="53" customWidth="1"/>
    <col min="8962" max="8962" width="21.140625" style="53" customWidth="1"/>
    <col min="8963" max="8963" width="23.85546875" style="53" customWidth="1"/>
    <col min="8964" max="8964" width="21.42578125" style="53" customWidth="1"/>
    <col min="8965" max="8965" width="22.85546875" style="53" customWidth="1"/>
    <col min="8966" max="8966" width="18.5703125" style="53" customWidth="1"/>
    <col min="8967" max="8967" width="21.42578125" style="53" customWidth="1"/>
    <col min="8968" max="8968" width="18.28515625" style="53" customWidth="1"/>
    <col min="8969" max="8969" width="17.28515625" style="53" customWidth="1"/>
    <col min="8970" max="8972" width="9.140625" style="53"/>
    <col min="8973" max="8976" width="26.28515625" style="53" bestFit="1" customWidth="1"/>
    <col min="8977" max="8977" width="26.28515625" style="53" customWidth="1"/>
    <col min="8978" max="9213" width="9.140625" style="53"/>
    <col min="9214" max="9214" width="9.7109375" style="53" customWidth="1"/>
    <col min="9215" max="9215" width="60" style="53" customWidth="1"/>
    <col min="9216" max="9216" width="18.140625" style="53" customWidth="1"/>
    <col min="9217" max="9217" width="20.85546875" style="53" customWidth="1"/>
    <col min="9218" max="9218" width="21.140625" style="53" customWidth="1"/>
    <col min="9219" max="9219" width="23.85546875" style="53" customWidth="1"/>
    <col min="9220" max="9220" width="21.42578125" style="53" customWidth="1"/>
    <col min="9221" max="9221" width="22.85546875" style="53" customWidth="1"/>
    <col min="9222" max="9222" width="18.5703125" style="53" customWidth="1"/>
    <col min="9223" max="9223" width="21.42578125" style="53" customWidth="1"/>
    <col min="9224" max="9224" width="18.28515625" style="53" customWidth="1"/>
    <col min="9225" max="9225" width="17.28515625" style="53" customWidth="1"/>
    <col min="9226" max="9228" width="9.140625" style="53"/>
    <col min="9229" max="9232" width="26.28515625" style="53" bestFit="1" customWidth="1"/>
    <col min="9233" max="9233" width="26.28515625" style="53" customWidth="1"/>
    <col min="9234" max="9469" width="9.140625" style="53"/>
    <col min="9470" max="9470" width="9.7109375" style="53" customWidth="1"/>
    <col min="9471" max="9471" width="60" style="53" customWidth="1"/>
    <col min="9472" max="9472" width="18.140625" style="53" customWidth="1"/>
    <col min="9473" max="9473" width="20.85546875" style="53" customWidth="1"/>
    <col min="9474" max="9474" width="21.140625" style="53" customWidth="1"/>
    <col min="9475" max="9475" width="23.85546875" style="53" customWidth="1"/>
    <col min="9476" max="9476" width="21.42578125" style="53" customWidth="1"/>
    <col min="9477" max="9477" width="22.85546875" style="53" customWidth="1"/>
    <col min="9478" max="9478" width="18.5703125" style="53" customWidth="1"/>
    <col min="9479" max="9479" width="21.42578125" style="53" customWidth="1"/>
    <col min="9480" max="9480" width="18.28515625" style="53" customWidth="1"/>
    <col min="9481" max="9481" width="17.28515625" style="53" customWidth="1"/>
    <col min="9482" max="9484" width="9.140625" style="53"/>
    <col min="9485" max="9488" width="26.28515625" style="53" bestFit="1" customWidth="1"/>
    <col min="9489" max="9489" width="26.28515625" style="53" customWidth="1"/>
    <col min="9490" max="9725" width="9.140625" style="53"/>
    <col min="9726" max="9726" width="9.7109375" style="53" customWidth="1"/>
    <col min="9727" max="9727" width="60" style="53" customWidth="1"/>
    <col min="9728" max="9728" width="18.140625" style="53" customWidth="1"/>
    <col min="9729" max="9729" width="20.85546875" style="53" customWidth="1"/>
    <col min="9730" max="9730" width="21.140625" style="53" customWidth="1"/>
    <col min="9731" max="9731" width="23.85546875" style="53" customWidth="1"/>
    <col min="9732" max="9732" width="21.42578125" style="53" customWidth="1"/>
    <col min="9733" max="9733" width="22.85546875" style="53" customWidth="1"/>
    <col min="9734" max="9734" width="18.5703125" style="53" customWidth="1"/>
    <col min="9735" max="9735" width="21.42578125" style="53" customWidth="1"/>
    <col min="9736" max="9736" width="18.28515625" style="53" customWidth="1"/>
    <col min="9737" max="9737" width="17.28515625" style="53" customWidth="1"/>
    <col min="9738" max="9740" width="9.140625" style="53"/>
    <col min="9741" max="9744" width="26.28515625" style="53" bestFit="1" customWidth="1"/>
    <col min="9745" max="9745" width="26.28515625" style="53" customWidth="1"/>
    <col min="9746" max="9981" width="9.140625" style="53"/>
    <col min="9982" max="9982" width="9.7109375" style="53" customWidth="1"/>
    <col min="9983" max="9983" width="60" style="53" customWidth="1"/>
    <col min="9984" max="9984" width="18.140625" style="53" customWidth="1"/>
    <col min="9985" max="9985" width="20.85546875" style="53" customWidth="1"/>
    <col min="9986" max="9986" width="21.140625" style="53" customWidth="1"/>
    <col min="9987" max="9987" width="23.85546875" style="53" customWidth="1"/>
    <col min="9988" max="9988" width="21.42578125" style="53" customWidth="1"/>
    <col min="9989" max="9989" width="22.85546875" style="53" customWidth="1"/>
    <col min="9990" max="9990" width="18.5703125" style="53" customWidth="1"/>
    <col min="9991" max="9991" width="21.42578125" style="53" customWidth="1"/>
    <col min="9992" max="9992" width="18.28515625" style="53" customWidth="1"/>
    <col min="9993" max="9993" width="17.28515625" style="53" customWidth="1"/>
    <col min="9994" max="9996" width="9.140625" style="53"/>
    <col min="9997" max="10000" width="26.28515625" style="53" bestFit="1" customWidth="1"/>
    <col min="10001" max="10001" width="26.28515625" style="53" customWidth="1"/>
    <col min="10002" max="10237" width="9.140625" style="53"/>
    <col min="10238" max="10238" width="9.7109375" style="53" customWidth="1"/>
    <col min="10239" max="10239" width="60" style="53" customWidth="1"/>
    <col min="10240" max="10240" width="18.140625" style="53" customWidth="1"/>
    <col min="10241" max="10241" width="20.85546875" style="53" customWidth="1"/>
    <col min="10242" max="10242" width="21.140625" style="53" customWidth="1"/>
    <col min="10243" max="10243" width="23.85546875" style="53" customWidth="1"/>
    <col min="10244" max="10244" width="21.42578125" style="53" customWidth="1"/>
    <col min="10245" max="10245" width="22.85546875" style="53" customWidth="1"/>
    <col min="10246" max="10246" width="18.5703125" style="53" customWidth="1"/>
    <col min="10247" max="10247" width="21.42578125" style="53" customWidth="1"/>
    <col min="10248" max="10248" width="18.28515625" style="53" customWidth="1"/>
    <col min="10249" max="10249" width="17.28515625" style="53" customWidth="1"/>
    <col min="10250" max="10252" width="9.140625" style="53"/>
    <col min="10253" max="10256" width="26.28515625" style="53" bestFit="1" customWidth="1"/>
    <col min="10257" max="10257" width="26.28515625" style="53" customWidth="1"/>
    <col min="10258" max="10493" width="9.140625" style="53"/>
    <col min="10494" max="10494" width="9.7109375" style="53" customWidth="1"/>
    <col min="10495" max="10495" width="60" style="53" customWidth="1"/>
    <col min="10496" max="10496" width="18.140625" style="53" customWidth="1"/>
    <col min="10497" max="10497" width="20.85546875" style="53" customWidth="1"/>
    <col min="10498" max="10498" width="21.140625" style="53" customWidth="1"/>
    <col min="10499" max="10499" width="23.85546875" style="53" customWidth="1"/>
    <col min="10500" max="10500" width="21.42578125" style="53" customWidth="1"/>
    <col min="10501" max="10501" width="22.85546875" style="53" customWidth="1"/>
    <col min="10502" max="10502" width="18.5703125" style="53" customWidth="1"/>
    <col min="10503" max="10503" width="21.42578125" style="53" customWidth="1"/>
    <col min="10504" max="10504" width="18.28515625" style="53" customWidth="1"/>
    <col min="10505" max="10505" width="17.28515625" style="53" customWidth="1"/>
    <col min="10506" max="10508" width="9.140625" style="53"/>
    <col min="10509" max="10512" width="26.28515625" style="53" bestFit="1" customWidth="1"/>
    <col min="10513" max="10513" width="26.28515625" style="53" customWidth="1"/>
    <col min="10514" max="10749" width="9.140625" style="53"/>
    <col min="10750" max="10750" width="9.7109375" style="53" customWidth="1"/>
    <col min="10751" max="10751" width="60" style="53" customWidth="1"/>
    <col min="10752" max="10752" width="18.140625" style="53" customWidth="1"/>
    <col min="10753" max="10753" width="20.85546875" style="53" customWidth="1"/>
    <col min="10754" max="10754" width="21.140625" style="53" customWidth="1"/>
    <col min="10755" max="10755" width="23.85546875" style="53" customWidth="1"/>
    <col min="10756" max="10756" width="21.42578125" style="53" customWidth="1"/>
    <col min="10757" max="10757" width="22.85546875" style="53" customWidth="1"/>
    <col min="10758" max="10758" width="18.5703125" style="53" customWidth="1"/>
    <col min="10759" max="10759" width="21.42578125" style="53" customWidth="1"/>
    <col min="10760" max="10760" width="18.28515625" style="53" customWidth="1"/>
    <col min="10761" max="10761" width="17.28515625" style="53" customWidth="1"/>
    <col min="10762" max="10764" width="9.140625" style="53"/>
    <col min="10765" max="10768" width="26.28515625" style="53" bestFit="1" customWidth="1"/>
    <col min="10769" max="10769" width="26.28515625" style="53" customWidth="1"/>
    <col min="10770" max="11005" width="9.140625" style="53"/>
    <col min="11006" max="11006" width="9.7109375" style="53" customWidth="1"/>
    <col min="11007" max="11007" width="60" style="53" customWidth="1"/>
    <col min="11008" max="11008" width="18.140625" style="53" customWidth="1"/>
    <col min="11009" max="11009" width="20.85546875" style="53" customWidth="1"/>
    <col min="11010" max="11010" width="21.140625" style="53" customWidth="1"/>
    <col min="11011" max="11011" width="23.85546875" style="53" customWidth="1"/>
    <col min="11012" max="11012" width="21.42578125" style="53" customWidth="1"/>
    <col min="11013" max="11013" width="22.85546875" style="53" customWidth="1"/>
    <col min="11014" max="11014" width="18.5703125" style="53" customWidth="1"/>
    <col min="11015" max="11015" width="21.42578125" style="53" customWidth="1"/>
    <col min="11016" max="11016" width="18.28515625" style="53" customWidth="1"/>
    <col min="11017" max="11017" width="17.28515625" style="53" customWidth="1"/>
    <col min="11018" max="11020" width="9.140625" style="53"/>
    <col min="11021" max="11024" width="26.28515625" style="53" bestFit="1" customWidth="1"/>
    <col min="11025" max="11025" width="26.28515625" style="53" customWidth="1"/>
    <col min="11026" max="11261" width="9.140625" style="53"/>
    <col min="11262" max="11262" width="9.7109375" style="53" customWidth="1"/>
    <col min="11263" max="11263" width="60" style="53" customWidth="1"/>
    <col min="11264" max="11264" width="18.140625" style="53" customWidth="1"/>
    <col min="11265" max="11265" width="20.85546875" style="53" customWidth="1"/>
    <col min="11266" max="11266" width="21.140625" style="53" customWidth="1"/>
    <col min="11267" max="11267" width="23.85546875" style="53" customWidth="1"/>
    <col min="11268" max="11268" width="21.42578125" style="53" customWidth="1"/>
    <col min="11269" max="11269" width="22.85546875" style="53" customWidth="1"/>
    <col min="11270" max="11270" width="18.5703125" style="53" customWidth="1"/>
    <col min="11271" max="11271" width="21.42578125" style="53" customWidth="1"/>
    <col min="11272" max="11272" width="18.28515625" style="53" customWidth="1"/>
    <col min="11273" max="11273" width="17.28515625" style="53" customWidth="1"/>
    <col min="11274" max="11276" width="9.140625" style="53"/>
    <col min="11277" max="11280" width="26.28515625" style="53" bestFit="1" customWidth="1"/>
    <col min="11281" max="11281" width="26.28515625" style="53" customWidth="1"/>
    <col min="11282" max="11517" width="9.140625" style="53"/>
    <col min="11518" max="11518" width="9.7109375" style="53" customWidth="1"/>
    <col min="11519" max="11519" width="60" style="53" customWidth="1"/>
    <col min="11520" max="11520" width="18.140625" style="53" customWidth="1"/>
    <col min="11521" max="11521" width="20.85546875" style="53" customWidth="1"/>
    <col min="11522" max="11522" width="21.140625" style="53" customWidth="1"/>
    <col min="11523" max="11523" width="23.85546875" style="53" customWidth="1"/>
    <col min="11524" max="11524" width="21.42578125" style="53" customWidth="1"/>
    <col min="11525" max="11525" width="22.85546875" style="53" customWidth="1"/>
    <col min="11526" max="11526" width="18.5703125" style="53" customWidth="1"/>
    <col min="11527" max="11527" width="21.42578125" style="53" customWidth="1"/>
    <col min="11528" max="11528" width="18.28515625" style="53" customWidth="1"/>
    <col min="11529" max="11529" width="17.28515625" style="53" customWidth="1"/>
    <col min="11530" max="11532" width="9.140625" style="53"/>
    <col min="11533" max="11536" width="26.28515625" style="53" bestFit="1" customWidth="1"/>
    <col min="11537" max="11537" width="26.28515625" style="53" customWidth="1"/>
    <col min="11538" max="11773" width="9.140625" style="53"/>
    <col min="11774" max="11774" width="9.7109375" style="53" customWidth="1"/>
    <col min="11775" max="11775" width="60" style="53" customWidth="1"/>
    <col min="11776" max="11776" width="18.140625" style="53" customWidth="1"/>
    <col min="11777" max="11777" width="20.85546875" style="53" customWidth="1"/>
    <col min="11778" max="11778" width="21.140625" style="53" customWidth="1"/>
    <col min="11779" max="11779" width="23.85546875" style="53" customWidth="1"/>
    <col min="11780" max="11780" width="21.42578125" style="53" customWidth="1"/>
    <col min="11781" max="11781" width="22.85546875" style="53" customWidth="1"/>
    <col min="11782" max="11782" width="18.5703125" style="53" customWidth="1"/>
    <col min="11783" max="11783" width="21.42578125" style="53" customWidth="1"/>
    <col min="11784" max="11784" width="18.28515625" style="53" customWidth="1"/>
    <col min="11785" max="11785" width="17.28515625" style="53" customWidth="1"/>
    <col min="11786" max="11788" width="9.140625" style="53"/>
    <col min="11789" max="11792" width="26.28515625" style="53" bestFit="1" customWidth="1"/>
    <col min="11793" max="11793" width="26.28515625" style="53" customWidth="1"/>
    <col min="11794" max="12029" width="9.140625" style="53"/>
    <col min="12030" max="12030" width="9.7109375" style="53" customWidth="1"/>
    <col min="12031" max="12031" width="60" style="53" customWidth="1"/>
    <col min="12032" max="12032" width="18.140625" style="53" customWidth="1"/>
    <col min="12033" max="12033" width="20.85546875" style="53" customWidth="1"/>
    <col min="12034" max="12034" width="21.140625" style="53" customWidth="1"/>
    <col min="12035" max="12035" width="23.85546875" style="53" customWidth="1"/>
    <col min="12036" max="12036" width="21.42578125" style="53" customWidth="1"/>
    <col min="12037" max="12037" width="22.85546875" style="53" customWidth="1"/>
    <col min="12038" max="12038" width="18.5703125" style="53" customWidth="1"/>
    <col min="12039" max="12039" width="21.42578125" style="53" customWidth="1"/>
    <col min="12040" max="12040" width="18.28515625" style="53" customWidth="1"/>
    <col min="12041" max="12041" width="17.28515625" style="53" customWidth="1"/>
    <col min="12042" max="12044" width="9.140625" style="53"/>
    <col min="12045" max="12048" width="26.28515625" style="53" bestFit="1" customWidth="1"/>
    <col min="12049" max="12049" width="26.28515625" style="53" customWidth="1"/>
    <col min="12050" max="12285" width="9.140625" style="53"/>
    <col min="12286" max="12286" width="9.7109375" style="53" customWidth="1"/>
    <col min="12287" max="12287" width="60" style="53" customWidth="1"/>
    <col min="12288" max="12288" width="18.140625" style="53" customWidth="1"/>
    <col min="12289" max="12289" width="20.85546875" style="53" customWidth="1"/>
    <col min="12290" max="12290" width="21.140625" style="53" customWidth="1"/>
    <col min="12291" max="12291" width="23.85546875" style="53" customWidth="1"/>
    <col min="12292" max="12292" width="21.42578125" style="53" customWidth="1"/>
    <col min="12293" max="12293" width="22.85546875" style="53" customWidth="1"/>
    <col min="12294" max="12294" width="18.5703125" style="53" customWidth="1"/>
    <col min="12295" max="12295" width="21.42578125" style="53" customWidth="1"/>
    <col min="12296" max="12296" width="18.28515625" style="53" customWidth="1"/>
    <col min="12297" max="12297" width="17.28515625" style="53" customWidth="1"/>
    <col min="12298" max="12300" width="9.140625" style="53"/>
    <col min="12301" max="12304" width="26.28515625" style="53" bestFit="1" customWidth="1"/>
    <col min="12305" max="12305" width="26.28515625" style="53" customWidth="1"/>
    <col min="12306" max="12541" width="9.140625" style="53"/>
    <col min="12542" max="12542" width="9.7109375" style="53" customWidth="1"/>
    <col min="12543" max="12543" width="60" style="53" customWidth="1"/>
    <col min="12544" max="12544" width="18.140625" style="53" customWidth="1"/>
    <col min="12545" max="12545" width="20.85546875" style="53" customWidth="1"/>
    <col min="12546" max="12546" width="21.140625" style="53" customWidth="1"/>
    <col min="12547" max="12547" width="23.85546875" style="53" customWidth="1"/>
    <col min="12548" max="12548" width="21.42578125" style="53" customWidth="1"/>
    <col min="12549" max="12549" width="22.85546875" style="53" customWidth="1"/>
    <col min="12550" max="12550" width="18.5703125" style="53" customWidth="1"/>
    <col min="12551" max="12551" width="21.42578125" style="53" customWidth="1"/>
    <col min="12552" max="12552" width="18.28515625" style="53" customWidth="1"/>
    <col min="12553" max="12553" width="17.28515625" style="53" customWidth="1"/>
    <col min="12554" max="12556" width="9.140625" style="53"/>
    <col min="12557" max="12560" width="26.28515625" style="53" bestFit="1" customWidth="1"/>
    <col min="12561" max="12561" width="26.28515625" style="53" customWidth="1"/>
    <col min="12562" max="12797" width="9.140625" style="53"/>
    <col min="12798" max="12798" width="9.7109375" style="53" customWidth="1"/>
    <col min="12799" max="12799" width="60" style="53" customWidth="1"/>
    <col min="12800" max="12800" width="18.140625" style="53" customWidth="1"/>
    <col min="12801" max="12801" width="20.85546875" style="53" customWidth="1"/>
    <col min="12802" max="12802" width="21.140625" style="53" customWidth="1"/>
    <col min="12803" max="12803" width="23.85546875" style="53" customWidth="1"/>
    <col min="12804" max="12804" width="21.42578125" style="53" customWidth="1"/>
    <col min="12805" max="12805" width="22.85546875" style="53" customWidth="1"/>
    <col min="12806" max="12806" width="18.5703125" style="53" customWidth="1"/>
    <col min="12807" max="12807" width="21.42578125" style="53" customWidth="1"/>
    <col min="12808" max="12808" width="18.28515625" style="53" customWidth="1"/>
    <col min="12809" max="12809" width="17.28515625" style="53" customWidth="1"/>
    <col min="12810" max="12812" width="9.140625" style="53"/>
    <col min="12813" max="12816" width="26.28515625" style="53" bestFit="1" customWidth="1"/>
    <col min="12817" max="12817" width="26.28515625" style="53" customWidth="1"/>
    <col min="12818" max="13053" width="9.140625" style="53"/>
    <col min="13054" max="13054" width="9.7109375" style="53" customWidth="1"/>
    <col min="13055" max="13055" width="60" style="53" customWidth="1"/>
    <col min="13056" max="13056" width="18.140625" style="53" customWidth="1"/>
    <col min="13057" max="13057" width="20.85546875" style="53" customWidth="1"/>
    <col min="13058" max="13058" width="21.140625" style="53" customWidth="1"/>
    <col min="13059" max="13059" width="23.85546875" style="53" customWidth="1"/>
    <col min="13060" max="13060" width="21.42578125" style="53" customWidth="1"/>
    <col min="13061" max="13061" width="22.85546875" style="53" customWidth="1"/>
    <col min="13062" max="13062" width="18.5703125" style="53" customWidth="1"/>
    <col min="13063" max="13063" width="21.42578125" style="53" customWidth="1"/>
    <col min="13064" max="13064" width="18.28515625" style="53" customWidth="1"/>
    <col min="13065" max="13065" width="17.28515625" style="53" customWidth="1"/>
    <col min="13066" max="13068" width="9.140625" style="53"/>
    <col min="13069" max="13072" width="26.28515625" style="53" bestFit="1" customWidth="1"/>
    <col min="13073" max="13073" width="26.28515625" style="53" customWidth="1"/>
    <col min="13074" max="13309" width="9.140625" style="53"/>
    <col min="13310" max="13310" width="9.7109375" style="53" customWidth="1"/>
    <col min="13311" max="13311" width="60" style="53" customWidth="1"/>
    <col min="13312" max="13312" width="18.140625" style="53" customWidth="1"/>
    <col min="13313" max="13313" width="20.85546875" style="53" customWidth="1"/>
    <col min="13314" max="13314" width="21.140625" style="53" customWidth="1"/>
    <col min="13315" max="13315" width="23.85546875" style="53" customWidth="1"/>
    <col min="13316" max="13316" width="21.42578125" style="53" customWidth="1"/>
    <col min="13317" max="13317" width="22.85546875" style="53" customWidth="1"/>
    <col min="13318" max="13318" width="18.5703125" style="53" customWidth="1"/>
    <col min="13319" max="13319" width="21.42578125" style="53" customWidth="1"/>
    <col min="13320" max="13320" width="18.28515625" style="53" customWidth="1"/>
    <col min="13321" max="13321" width="17.28515625" style="53" customWidth="1"/>
    <col min="13322" max="13324" width="9.140625" style="53"/>
    <col min="13325" max="13328" width="26.28515625" style="53" bestFit="1" customWidth="1"/>
    <col min="13329" max="13329" width="26.28515625" style="53" customWidth="1"/>
    <col min="13330" max="13565" width="9.140625" style="53"/>
    <col min="13566" max="13566" width="9.7109375" style="53" customWidth="1"/>
    <col min="13567" max="13567" width="60" style="53" customWidth="1"/>
    <col min="13568" max="13568" width="18.140625" style="53" customWidth="1"/>
    <col min="13569" max="13569" width="20.85546875" style="53" customWidth="1"/>
    <col min="13570" max="13570" width="21.140625" style="53" customWidth="1"/>
    <col min="13571" max="13571" width="23.85546875" style="53" customWidth="1"/>
    <col min="13572" max="13572" width="21.42578125" style="53" customWidth="1"/>
    <col min="13573" max="13573" width="22.85546875" style="53" customWidth="1"/>
    <col min="13574" max="13574" width="18.5703125" style="53" customWidth="1"/>
    <col min="13575" max="13575" width="21.42578125" style="53" customWidth="1"/>
    <col min="13576" max="13576" width="18.28515625" style="53" customWidth="1"/>
    <col min="13577" max="13577" width="17.28515625" style="53" customWidth="1"/>
    <col min="13578" max="13580" width="9.140625" style="53"/>
    <col min="13581" max="13584" width="26.28515625" style="53" bestFit="1" customWidth="1"/>
    <col min="13585" max="13585" width="26.28515625" style="53" customWidth="1"/>
    <col min="13586" max="13821" width="9.140625" style="53"/>
    <col min="13822" max="13822" width="9.7109375" style="53" customWidth="1"/>
    <col min="13823" max="13823" width="60" style="53" customWidth="1"/>
    <col min="13824" max="13824" width="18.140625" style="53" customWidth="1"/>
    <col min="13825" max="13825" width="20.85546875" style="53" customWidth="1"/>
    <col min="13826" max="13826" width="21.140625" style="53" customWidth="1"/>
    <col min="13827" max="13827" width="23.85546875" style="53" customWidth="1"/>
    <col min="13828" max="13828" width="21.42578125" style="53" customWidth="1"/>
    <col min="13829" max="13829" width="22.85546875" style="53" customWidth="1"/>
    <col min="13830" max="13830" width="18.5703125" style="53" customWidth="1"/>
    <col min="13831" max="13831" width="21.42578125" style="53" customWidth="1"/>
    <col min="13832" max="13832" width="18.28515625" style="53" customWidth="1"/>
    <col min="13833" max="13833" width="17.28515625" style="53" customWidth="1"/>
    <col min="13834" max="13836" width="9.140625" style="53"/>
    <col min="13837" max="13840" width="26.28515625" style="53" bestFit="1" customWidth="1"/>
    <col min="13841" max="13841" width="26.28515625" style="53" customWidth="1"/>
    <col min="13842" max="14077" width="9.140625" style="53"/>
    <col min="14078" max="14078" width="9.7109375" style="53" customWidth="1"/>
    <col min="14079" max="14079" width="60" style="53" customWidth="1"/>
    <col min="14080" max="14080" width="18.140625" style="53" customWidth="1"/>
    <col min="14081" max="14081" width="20.85546875" style="53" customWidth="1"/>
    <col min="14082" max="14082" width="21.140625" style="53" customWidth="1"/>
    <col min="14083" max="14083" width="23.85546875" style="53" customWidth="1"/>
    <col min="14084" max="14084" width="21.42578125" style="53" customWidth="1"/>
    <col min="14085" max="14085" width="22.85546875" style="53" customWidth="1"/>
    <col min="14086" max="14086" width="18.5703125" style="53" customWidth="1"/>
    <col min="14087" max="14087" width="21.42578125" style="53" customWidth="1"/>
    <col min="14088" max="14088" width="18.28515625" style="53" customWidth="1"/>
    <col min="14089" max="14089" width="17.28515625" style="53" customWidth="1"/>
    <col min="14090" max="14092" width="9.140625" style="53"/>
    <col min="14093" max="14096" width="26.28515625" style="53" bestFit="1" customWidth="1"/>
    <col min="14097" max="14097" width="26.28515625" style="53" customWidth="1"/>
    <col min="14098" max="14333" width="9.140625" style="53"/>
    <col min="14334" max="14334" width="9.7109375" style="53" customWidth="1"/>
    <col min="14335" max="14335" width="60" style="53" customWidth="1"/>
    <col min="14336" max="14336" width="18.140625" style="53" customWidth="1"/>
    <col min="14337" max="14337" width="20.85546875" style="53" customWidth="1"/>
    <col min="14338" max="14338" width="21.140625" style="53" customWidth="1"/>
    <col min="14339" max="14339" width="23.85546875" style="53" customWidth="1"/>
    <col min="14340" max="14340" width="21.42578125" style="53" customWidth="1"/>
    <col min="14341" max="14341" width="22.85546875" style="53" customWidth="1"/>
    <col min="14342" max="14342" width="18.5703125" style="53" customWidth="1"/>
    <col min="14343" max="14343" width="21.42578125" style="53" customWidth="1"/>
    <col min="14344" max="14344" width="18.28515625" style="53" customWidth="1"/>
    <col min="14345" max="14345" width="17.28515625" style="53" customWidth="1"/>
    <col min="14346" max="14348" width="9.140625" style="53"/>
    <col min="14349" max="14352" width="26.28515625" style="53" bestFit="1" customWidth="1"/>
    <col min="14353" max="14353" width="26.28515625" style="53" customWidth="1"/>
    <col min="14354" max="14589" width="9.140625" style="53"/>
    <col min="14590" max="14590" width="9.7109375" style="53" customWidth="1"/>
    <col min="14591" max="14591" width="60" style="53" customWidth="1"/>
    <col min="14592" max="14592" width="18.140625" style="53" customWidth="1"/>
    <col min="14593" max="14593" width="20.85546875" style="53" customWidth="1"/>
    <col min="14594" max="14594" width="21.140625" style="53" customWidth="1"/>
    <col min="14595" max="14595" width="23.85546875" style="53" customWidth="1"/>
    <col min="14596" max="14596" width="21.42578125" style="53" customWidth="1"/>
    <col min="14597" max="14597" width="22.85546875" style="53" customWidth="1"/>
    <col min="14598" max="14598" width="18.5703125" style="53" customWidth="1"/>
    <col min="14599" max="14599" width="21.42578125" style="53" customWidth="1"/>
    <col min="14600" max="14600" width="18.28515625" style="53" customWidth="1"/>
    <col min="14601" max="14601" width="17.28515625" style="53" customWidth="1"/>
    <col min="14602" max="14604" width="9.140625" style="53"/>
    <col min="14605" max="14608" width="26.28515625" style="53" bestFit="1" customWidth="1"/>
    <col min="14609" max="14609" width="26.28515625" style="53" customWidth="1"/>
    <col min="14610" max="14845" width="9.140625" style="53"/>
    <col min="14846" max="14846" width="9.7109375" style="53" customWidth="1"/>
    <col min="14847" max="14847" width="60" style="53" customWidth="1"/>
    <col min="14848" max="14848" width="18.140625" style="53" customWidth="1"/>
    <col min="14849" max="14849" width="20.85546875" style="53" customWidth="1"/>
    <col min="14850" max="14850" width="21.140625" style="53" customWidth="1"/>
    <col min="14851" max="14851" width="23.85546875" style="53" customWidth="1"/>
    <col min="14852" max="14852" width="21.42578125" style="53" customWidth="1"/>
    <col min="14853" max="14853" width="22.85546875" style="53" customWidth="1"/>
    <col min="14854" max="14854" width="18.5703125" style="53" customWidth="1"/>
    <col min="14855" max="14855" width="21.42578125" style="53" customWidth="1"/>
    <col min="14856" max="14856" width="18.28515625" style="53" customWidth="1"/>
    <col min="14857" max="14857" width="17.28515625" style="53" customWidth="1"/>
    <col min="14858" max="14860" width="9.140625" style="53"/>
    <col min="14861" max="14864" width="26.28515625" style="53" bestFit="1" customWidth="1"/>
    <col min="14865" max="14865" width="26.28515625" style="53" customWidth="1"/>
    <col min="14866" max="15101" width="9.140625" style="53"/>
    <col min="15102" max="15102" width="9.7109375" style="53" customWidth="1"/>
    <col min="15103" max="15103" width="60" style="53" customWidth="1"/>
    <col min="15104" max="15104" width="18.140625" style="53" customWidth="1"/>
    <col min="15105" max="15105" width="20.85546875" style="53" customWidth="1"/>
    <col min="15106" max="15106" width="21.140625" style="53" customWidth="1"/>
    <col min="15107" max="15107" width="23.85546875" style="53" customWidth="1"/>
    <col min="15108" max="15108" width="21.42578125" style="53" customWidth="1"/>
    <col min="15109" max="15109" width="22.85546875" style="53" customWidth="1"/>
    <col min="15110" max="15110" width="18.5703125" style="53" customWidth="1"/>
    <col min="15111" max="15111" width="21.42578125" style="53" customWidth="1"/>
    <col min="15112" max="15112" width="18.28515625" style="53" customWidth="1"/>
    <col min="15113" max="15113" width="17.28515625" style="53" customWidth="1"/>
    <col min="15114" max="15116" width="9.140625" style="53"/>
    <col min="15117" max="15120" width="26.28515625" style="53" bestFit="1" customWidth="1"/>
    <col min="15121" max="15121" width="26.28515625" style="53" customWidth="1"/>
    <col min="15122" max="15357" width="9.140625" style="53"/>
    <col min="15358" max="15358" width="9.7109375" style="53" customWidth="1"/>
    <col min="15359" max="15359" width="60" style="53" customWidth="1"/>
    <col min="15360" max="15360" width="18.140625" style="53" customWidth="1"/>
    <col min="15361" max="15361" width="20.85546875" style="53" customWidth="1"/>
    <col min="15362" max="15362" width="21.140625" style="53" customWidth="1"/>
    <col min="15363" max="15363" width="23.85546875" style="53" customWidth="1"/>
    <col min="15364" max="15364" width="21.42578125" style="53" customWidth="1"/>
    <col min="15365" max="15365" width="22.85546875" style="53" customWidth="1"/>
    <col min="15366" max="15366" width="18.5703125" style="53" customWidth="1"/>
    <col min="15367" max="15367" width="21.42578125" style="53" customWidth="1"/>
    <col min="15368" max="15368" width="18.28515625" style="53" customWidth="1"/>
    <col min="15369" max="15369" width="17.28515625" style="53" customWidth="1"/>
    <col min="15370" max="15372" width="9.140625" style="53"/>
    <col min="15373" max="15376" width="26.28515625" style="53" bestFit="1" customWidth="1"/>
    <col min="15377" max="15377" width="26.28515625" style="53" customWidth="1"/>
    <col min="15378" max="15613" width="9.140625" style="53"/>
    <col min="15614" max="15614" width="9.7109375" style="53" customWidth="1"/>
    <col min="15615" max="15615" width="60" style="53" customWidth="1"/>
    <col min="15616" max="15616" width="18.140625" style="53" customWidth="1"/>
    <col min="15617" max="15617" width="20.85546875" style="53" customWidth="1"/>
    <col min="15618" max="15618" width="21.140625" style="53" customWidth="1"/>
    <col min="15619" max="15619" width="23.85546875" style="53" customWidth="1"/>
    <col min="15620" max="15620" width="21.42578125" style="53" customWidth="1"/>
    <col min="15621" max="15621" width="22.85546875" style="53" customWidth="1"/>
    <col min="15622" max="15622" width="18.5703125" style="53" customWidth="1"/>
    <col min="15623" max="15623" width="21.42578125" style="53" customWidth="1"/>
    <col min="15624" max="15624" width="18.28515625" style="53" customWidth="1"/>
    <col min="15625" max="15625" width="17.28515625" style="53" customWidth="1"/>
    <col min="15626" max="15628" width="9.140625" style="53"/>
    <col min="15629" max="15632" width="26.28515625" style="53" bestFit="1" customWidth="1"/>
    <col min="15633" max="15633" width="26.28515625" style="53" customWidth="1"/>
    <col min="15634" max="15869" width="9.140625" style="53"/>
    <col min="15870" max="15870" width="9.7109375" style="53" customWidth="1"/>
    <col min="15871" max="15871" width="60" style="53" customWidth="1"/>
    <col min="15872" max="15872" width="18.140625" style="53" customWidth="1"/>
    <col min="15873" max="15873" width="20.85546875" style="53" customWidth="1"/>
    <col min="15874" max="15874" width="21.140625" style="53" customWidth="1"/>
    <col min="15875" max="15875" width="23.85546875" style="53" customWidth="1"/>
    <col min="15876" max="15876" width="21.42578125" style="53" customWidth="1"/>
    <col min="15877" max="15877" width="22.85546875" style="53" customWidth="1"/>
    <col min="15878" max="15878" width="18.5703125" style="53" customWidth="1"/>
    <col min="15879" max="15879" width="21.42578125" style="53" customWidth="1"/>
    <col min="15880" max="15880" width="18.28515625" style="53" customWidth="1"/>
    <col min="15881" max="15881" width="17.28515625" style="53" customWidth="1"/>
    <col min="15882" max="15884" width="9.140625" style="53"/>
    <col min="15885" max="15888" width="26.28515625" style="53" bestFit="1" customWidth="1"/>
    <col min="15889" max="15889" width="26.28515625" style="53" customWidth="1"/>
    <col min="15890" max="16125" width="9.140625" style="53"/>
    <col min="16126" max="16126" width="9.7109375" style="53" customWidth="1"/>
    <col min="16127" max="16127" width="60" style="53" customWidth="1"/>
    <col min="16128" max="16128" width="18.140625" style="53" customWidth="1"/>
    <col min="16129" max="16129" width="20.85546875" style="53" customWidth="1"/>
    <col min="16130" max="16130" width="21.140625" style="53" customWidth="1"/>
    <col min="16131" max="16131" width="23.85546875" style="53" customWidth="1"/>
    <col min="16132" max="16132" width="21.42578125" style="53" customWidth="1"/>
    <col min="16133" max="16133" width="22.85546875" style="53" customWidth="1"/>
    <col min="16134" max="16134" width="18.5703125" style="53" customWidth="1"/>
    <col min="16135" max="16135" width="21.42578125" style="53" customWidth="1"/>
    <col min="16136" max="16136" width="18.28515625" style="53" customWidth="1"/>
    <col min="16137" max="16137" width="17.28515625" style="53" customWidth="1"/>
    <col min="16138" max="16140" width="9.140625" style="53"/>
    <col min="16141" max="16144" width="26.28515625" style="53" bestFit="1" customWidth="1"/>
    <col min="16145" max="16145" width="26.28515625" style="53" customWidth="1"/>
    <col min="16146" max="16384" width="9.140625" style="53"/>
  </cols>
  <sheetData>
    <row r="1" spans="1:15" ht="21" customHeight="1" x14ac:dyDescent="0.3">
      <c r="A1" s="53"/>
      <c r="B1" s="53"/>
      <c r="D1" s="191"/>
      <c r="E1" s="55"/>
      <c r="F1" s="55"/>
      <c r="G1" s="56" t="s">
        <v>11</v>
      </c>
    </row>
    <row r="2" spans="1:15" x14ac:dyDescent="0.3">
      <c r="A2" s="201" t="s">
        <v>12</v>
      </c>
      <c r="B2" s="201"/>
      <c r="C2" s="201"/>
      <c r="D2" s="201"/>
      <c r="E2" s="201"/>
      <c r="F2" s="201"/>
      <c r="G2" s="201"/>
      <c r="I2" s="1"/>
      <c r="J2" s="144"/>
    </row>
    <row r="3" spans="1:15" ht="21" customHeight="1" x14ac:dyDescent="0.3">
      <c r="A3" s="202" t="s">
        <v>421</v>
      </c>
      <c r="B3" s="202"/>
      <c r="C3" s="202"/>
      <c r="D3" s="202"/>
      <c r="E3" s="202"/>
      <c r="F3" s="202"/>
      <c r="G3" s="202"/>
    </row>
    <row r="4" spans="1:15" ht="21" customHeight="1" x14ac:dyDescent="0.3">
      <c r="A4" s="203" t="s">
        <v>534</v>
      </c>
      <c r="B4" s="203"/>
      <c r="C4" s="203"/>
      <c r="D4" s="203"/>
      <c r="E4" s="203"/>
      <c r="F4" s="203"/>
      <c r="G4" s="203"/>
    </row>
    <row r="5" spans="1:15" x14ac:dyDescent="0.3">
      <c r="A5" s="57"/>
      <c r="B5" s="58"/>
      <c r="C5" s="59"/>
      <c r="D5" s="60"/>
      <c r="E5" s="60"/>
      <c r="H5" s="204" t="s">
        <v>15</v>
      </c>
      <c r="I5" s="204"/>
    </row>
    <row r="6" spans="1:15" s="67" customFormat="1" ht="106.9" customHeight="1" x14ac:dyDescent="0.3">
      <c r="A6" s="63" t="s">
        <v>16</v>
      </c>
      <c r="B6" s="64" t="s">
        <v>17</v>
      </c>
      <c r="C6" s="64" t="s">
        <v>0</v>
      </c>
      <c r="D6" s="192" t="s">
        <v>523</v>
      </c>
      <c r="E6" s="192" t="s">
        <v>534</v>
      </c>
      <c r="F6" s="65" t="s">
        <v>18</v>
      </c>
      <c r="G6" s="65" t="s">
        <v>19</v>
      </c>
      <c r="H6" s="66" t="str">
        <f>+D6</f>
        <v>за 9 месяцев 2024 года</v>
      </c>
      <c r="I6" s="66" t="str">
        <f>+E6</f>
        <v>за 9 месяцев 2025 года</v>
      </c>
      <c r="J6" s="145"/>
      <c r="K6" s="162"/>
      <c r="L6" s="145"/>
      <c r="O6" s="66"/>
    </row>
    <row r="7" spans="1:15" s="67" customFormat="1" ht="20.25" x14ac:dyDescent="0.3">
      <c r="A7" s="68">
        <v>1</v>
      </c>
      <c r="B7" s="69">
        <v>2</v>
      </c>
      <c r="C7" s="70">
        <v>3</v>
      </c>
      <c r="D7" s="71">
        <v>4</v>
      </c>
      <c r="E7" s="71">
        <v>5</v>
      </c>
      <c r="F7" s="71">
        <v>6</v>
      </c>
      <c r="G7" s="71">
        <v>7</v>
      </c>
      <c r="H7" s="72"/>
      <c r="I7" s="72"/>
      <c r="J7" s="145"/>
      <c r="K7" s="162"/>
      <c r="L7" s="145"/>
      <c r="O7" s="72"/>
    </row>
    <row r="8" spans="1:15" s="67" customFormat="1" ht="20.25" x14ac:dyDescent="0.3">
      <c r="A8" s="205" t="s">
        <v>20</v>
      </c>
      <c r="B8" s="205"/>
      <c r="C8" s="205"/>
      <c r="D8" s="205"/>
      <c r="E8" s="205"/>
      <c r="F8" s="205"/>
      <c r="G8" s="205"/>
      <c r="H8" s="72"/>
      <c r="I8" s="72"/>
      <c r="J8" s="145"/>
      <c r="K8" s="163"/>
      <c r="L8" s="145"/>
      <c r="O8" s="72"/>
    </row>
    <row r="9" spans="1:15" s="67" customFormat="1" ht="60.75" x14ac:dyDescent="0.3">
      <c r="A9" s="2" t="s">
        <v>21</v>
      </c>
      <c r="B9" s="116" t="s">
        <v>22</v>
      </c>
      <c r="C9" s="3" t="s">
        <v>23</v>
      </c>
      <c r="D9" s="73">
        <f>+D11+D12+D13+D17</f>
        <v>10</v>
      </c>
      <c r="E9" s="179">
        <f>+E11+E12+E13+E17</f>
        <v>10</v>
      </c>
      <c r="F9" s="73">
        <f>+E9-D9</f>
        <v>0</v>
      </c>
      <c r="G9" s="74">
        <f>+E9/D9-1</f>
        <v>0</v>
      </c>
      <c r="H9" s="72"/>
      <c r="I9" s="72"/>
      <c r="J9" s="146"/>
      <c r="K9" s="162"/>
      <c r="L9" s="145"/>
      <c r="O9" s="72"/>
    </row>
    <row r="10" spans="1:15" x14ac:dyDescent="0.3">
      <c r="A10" s="199" t="s">
        <v>24</v>
      </c>
      <c r="B10" s="200"/>
      <c r="C10" s="200"/>
      <c r="D10" s="200"/>
      <c r="E10" s="200"/>
      <c r="F10" s="200"/>
      <c r="G10" s="200"/>
      <c r="K10" s="162"/>
      <c r="O10" s="191"/>
    </row>
    <row r="11" spans="1:15" s="77" customFormat="1" x14ac:dyDescent="0.3">
      <c r="A11" s="117" t="s">
        <v>25</v>
      </c>
      <c r="B11" s="4" t="s">
        <v>26</v>
      </c>
      <c r="C11" s="5" t="s">
        <v>23</v>
      </c>
      <c r="D11" s="114">
        <v>9</v>
      </c>
      <c r="E11" s="114">
        <v>6</v>
      </c>
      <c r="F11" s="75">
        <f>+E11-D11</f>
        <v>-3</v>
      </c>
      <c r="G11" s="76">
        <f>+E11/D11-1</f>
        <v>-0.33333333333333337</v>
      </c>
      <c r="H11" s="191"/>
      <c r="I11" s="191"/>
      <c r="J11" s="147"/>
      <c r="K11" s="162"/>
      <c r="L11" s="147"/>
      <c r="O11" s="191"/>
    </row>
    <row r="12" spans="1:15" s="77" customFormat="1" x14ac:dyDescent="0.3">
      <c r="A12" s="117" t="s">
        <v>27</v>
      </c>
      <c r="B12" s="6" t="s">
        <v>28</v>
      </c>
      <c r="C12" s="7" t="s">
        <v>23</v>
      </c>
      <c r="D12" s="114">
        <v>0</v>
      </c>
      <c r="E12" s="114">
        <v>1</v>
      </c>
      <c r="F12" s="78">
        <f>+E12-D12</f>
        <v>1</v>
      </c>
      <c r="G12" s="76" t="e">
        <f>+E12/D12-1</f>
        <v>#DIV/0!</v>
      </c>
      <c r="H12" s="191"/>
      <c r="I12" s="191"/>
      <c r="J12" s="147"/>
      <c r="K12" s="162"/>
      <c r="L12" s="147"/>
      <c r="O12" s="191"/>
    </row>
    <row r="13" spans="1:15" s="77" customFormat="1" x14ac:dyDescent="0.3">
      <c r="A13" s="117" t="s">
        <v>29</v>
      </c>
      <c r="B13" s="8" t="s">
        <v>30</v>
      </c>
      <c r="C13" s="9" t="s">
        <v>23</v>
      </c>
      <c r="D13" s="114">
        <v>1</v>
      </c>
      <c r="E13" s="114">
        <v>1</v>
      </c>
      <c r="F13" s="79">
        <f>+E13-D13</f>
        <v>0</v>
      </c>
      <c r="G13" s="76">
        <f>+E13/D13-1</f>
        <v>0</v>
      </c>
      <c r="H13" s="191"/>
      <c r="I13" s="191"/>
      <c r="J13" s="147"/>
      <c r="K13" s="162"/>
      <c r="L13" s="147"/>
      <c r="O13" s="191"/>
    </row>
    <row r="14" spans="1:15" x14ac:dyDescent="0.3">
      <c r="A14" s="199" t="s">
        <v>31</v>
      </c>
      <c r="B14" s="200"/>
      <c r="C14" s="200"/>
      <c r="D14" s="200"/>
      <c r="E14" s="200"/>
      <c r="F14" s="200"/>
      <c r="G14" s="200"/>
      <c r="K14" s="162"/>
      <c r="O14" s="191"/>
    </row>
    <row r="15" spans="1:15" s="77" customFormat="1" x14ac:dyDescent="0.3">
      <c r="A15" s="118" t="s">
        <v>32</v>
      </c>
      <c r="B15" s="119" t="s">
        <v>33</v>
      </c>
      <c r="C15" s="7" t="s">
        <v>23</v>
      </c>
      <c r="D15" s="114">
        <v>0</v>
      </c>
      <c r="E15" s="114">
        <v>0</v>
      </c>
      <c r="F15" s="78">
        <f>+E15-D15</f>
        <v>0</v>
      </c>
      <c r="G15" s="76" t="e">
        <f>+E15/D15-1</f>
        <v>#DIV/0!</v>
      </c>
      <c r="H15" s="191"/>
      <c r="I15" s="191"/>
      <c r="J15" s="147"/>
      <c r="K15" s="162"/>
      <c r="L15" s="147"/>
      <c r="O15" s="191"/>
    </row>
    <row r="16" spans="1:15" s="77" customFormat="1" x14ac:dyDescent="0.3">
      <c r="A16" s="118" t="s">
        <v>34</v>
      </c>
      <c r="B16" s="120" t="s">
        <v>35</v>
      </c>
      <c r="C16" s="9" t="s">
        <v>23</v>
      </c>
      <c r="D16" s="114">
        <v>0</v>
      </c>
      <c r="E16" s="114">
        <v>1</v>
      </c>
      <c r="F16" s="79">
        <f>+E16-D16</f>
        <v>1</v>
      </c>
      <c r="G16" s="76" t="e">
        <f>+E16/D16-1</f>
        <v>#DIV/0!</v>
      </c>
      <c r="H16" s="191"/>
      <c r="I16" s="191"/>
      <c r="J16" s="147"/>
      <c r="K16" s="162"/>
      <c r="L16" s="147"/>
      <c r="O16" s="191"/>
    </row>
    <row r="17" spans="1:15" s="77" customFormat="1" x14ac:dyDescent="0.3">
      <c r="A17" s="118" t="s">
        <v>36</v>
      </c>
      <c r="B17" s="120" t="s">
        <v>37</v>
      </c>
      <c r="C17" s="9" t="s">
        <v>23</v>
      </c>
      <c r="D17" s="114">
        <v>0</v>
      </c>
      <c r="E17" s="114">
        <v>2</v>
      </c>
      <c r="F17" s="79">
        <f>+E17-D17</f>
        <v>2</v>
      </c>
      <c r="G17" s="76" t="e">
        <f>+E17/D17-1</f>
        <v>#DIV/0!</v>
      </c>
      <c r="H17" s="191"/>
      <c r="I17" s="191"/>
      <c r="J17" s="147"/>
      <c r="K17" s="162"/>
      <c r="L17" s="147"/>
      <c r="O17" s="191"/>
    </row>
    <row r="18" spans="1:15" s="83" customFormat="1" ht="101.25" hidden="1" x14ac:dyDescent="0.3">
      <c r="A18" s="121" t="s">
        <v>38</v>
      </c>
      <c r="B18" s="122" t="s">
        <v>39</v>
      </c>
      <c r="C18" s="10" t="s">
        <v>23</v>
      </c>
      <c r="D18" s="114">
        <v>2</v>
      </c>
      <c r="E18" s="114">
        <v>0</v>
      </c>
      <c r="F18" s="80">
        <f>+E18-D18</f>
        <v>-2</v>
      </c>
      <c r="G18" s="81">
        <f>+E18/D18-1</f>
        <v>-1</v>
      </c>
      <c r="H18" s="82"/>
      <c r="I18" s="82"/>
      <c r="J18" s="148"/>
      <c r="K18" s="162"/>
      <c r="L18" s="148"/>
      <c r="O18" s="82"/>
    </row>
    <row r="19" spans="1:15" s="67" customFormat="1" ht="101.25" x14ac:dyDescent="0.3">
      <c r="A19" s="121" t="s">
        <v>40</v>
      </c>
      <c r="B19" s="122" t="s">
        <v>41</v>
      </c>
      <c r="C19" s="10" t="s">
        <v>23</v>
      </c>
      <c r="D19" s="80">
        <f>+D20+D23+D26+D32</f>
        <v>30</v>
      </c>
      <c r="E19" s="80">
        <f>+E20+E23+E26+E32</f>
        <v>37</v>
      </c>
      <c r="F19" s="80">
        <f>+E19-D19</f>
        <v>7</v>
      </c>
      <c r="G19" s="81">
        <f>+E19/D19-1</f>
        <v>0.23333333333333339</v>
      </c>
      <c r="H19" s="72"/>
      <c r="I19" s="72"/>
      <c r="J19" s="145"/>
      <c r="K19" s="162"/>
      <c r="L19" s="145"/>
      <c r="O19" s="72"/>
    </row>
    <row r="20" spans="1:15" ht="16.149999999999999" customHeight="1" x14ac:dyDescent="0.3">
      <c r="A20" s="11" t="s">
        <v>42</v>
      </c>
      <c r="B20" s="12" t="s">
        <v>43</v>
      </c>
      <c r="C20" s="7" t="s">
        <v>23</v>
      </c>
      <c r="D20" s="84">
        <f>+D21+D22</f>
        <v>18</v>
      </c>
      <c r="E20" s="84">
        <f>+E21+E22</f>
        <v>19</v>
      </c>
      <c r="F20" s="84">
        <f t="shared" ref="F20:F36" si="0">+E20-D20</f>
        <v>1</v>
      </c>
      <c r="G20" s="85">
        <f t="shared" ref="G20:G36" si="1">+E20/D20-1</f>
        <v>5.555555555555558E-2</v>
      </c>
      <c r="K20" s="162"/>
      <c r="O20" s="191"/>
    </row>
    <row r="21" spans="1:15" s="77" customFormat="1" hidden="1" x14ac:dyDescent="0.3">
      <c r="A21" s="11" t="s">
        <v>44</v>
      </c>
      <c r="B21" s="12" t="s">
        <v>45</v>
      </c>
      <c r="C21" s="7" t="s">
        <v>23</v>
      </c>
      <c r="D21" s="114">
        <v>6</v>
      </c>
      <c r="E21" s="114">
        <v>4</v>
      </c>
      <c r="F21" s="78">
        <f t="shared" si="0"/>
        <v>-2</v>
      </c>
      <c r="G21" s="76">
        <f t="shared" si="1"/>
        <v>-0.33333333333333337</v>
      </c>
      <c r="H21" s="191"/>
      <c r="I21" s="191"/>
      <c r="J21" s="147"/>
      <c r="K21" s="162"/>
      <c r="L21" s="147"/>
      <c r="O21" s="191"/>
    </row>
    <row r="22" spans="1:15" s="77" customFormat="1" hidden="1" x14ac:dyDescent="0.3">
      <c r="A22" s="11" t="s">
        <v>46</v>
      </c>
      <c r="B22" s="12" t="s">
        <v>47</v>
      </c>
      <c r="C22" s="7" t="s">
        <v>23</v>
      </c>
      <c r="D22" s="114">
        <v>12</v>
      </c>
      <c r="E22" s="114">
        <v>15</v>
      </c>
      <c r="F22" s="78">
        <f t="shared" si="0"/>
        <v>3</v>
      </c>
      <c r="G22" s="76">
        <f t="shared" si="1"/>
        <v>0.25</v>
      </c>
      <c r="H22" s="191"/>
      <c r="I22" s="191"/>
      <c r="J22" s="147"/>
      <c r="K22" s="162"/>
      <c r="L22" s="147"/>
      <c r="O22" s="191"/>
    </row>
    <row r="23" spans="1:15" ht="37.5" x14ac:dyDescent="0.3">
      <c r="A23" s="11" t="s">
        <v>48</v>
      </c>
      <c r="B23" s="13" t="s">
        <v>49</v>
      </c>
      <c r="C23" s="7" t="s">
        <v>23</v>
      </c>
      <c r="D23" s="84">
        <f>+D24+D25</f>
        <v>12</v>
      </c>
      <c r="E23" s="84">
        <f>+E24+E25</f>
        <v>15</v>
      </c>
      <c r="F23" s="84">
        <f t="shared" si="0"/>
        <v>3</v>
      </c>
      <c r="G23" s="85">
        <f t="shared" si="1"/>
        <v>0.25</v>
      </c>
      <c r="K23" s="162"/>
      <c r="O23" s="191"/>
    </row>
    <row r="24" spans="1:15" s="77" customFormat="1" hidden="1" x14ac:dyDescent="0.3">
      <c r="A24" s="11" t="s">
        <v>50</v>
      </c>
      <c r="B24" s="12" t="s">
        <v>45</v>
      </c>
      <c r="C24" s="7" t="s">
        <v>23</v>
      </c>
      <c r="D24" s="114">
        <v>1</v>
      </c>
      <c r="E24" s="114">
        <v>0</v>
      </c>
      <c r="F24" s="78">
        <f t="shared" si="0"/>
        <v>-1</v>
      </c>
      <c r="G24" s="76">
        <f t="shared" si="1"/>
        <v>-1</v>
      </c>
      <c r="H24" s="191"/>
      <c r="I24" s="191"/>
      <c r="J24" s="147"/>
      <c r="K24" s="162"/>
      <c r="L24" s="147"/>
      <c r="O24" s="191"/>
    </row>
    <row r="25" spans="1:15" s="77" customFormat="1" hidden="1" x14ac:dyDescent="0.3">
      <c r="A25" s="11" t="s">
        <v>51</v>
      </c>
      <c r="B25" s="12" t="s">
        <v>47</v>
      </c>
      <c r="C25" s="7" t="s">
        <v>23</v>
      </c>
      <c r="D25" s="114">
        <v>11</v>
      </c>
      <c r="E25" s="114">
        <v>15</v>
      </c>
      <c r="F25" s="78">
        <f t="shared" si="0"/>
        <v>4</v>
      </c>
      <c r="G25" s="76">
        <f t="shared" si="1"/>
        <v>0.36363636363636354</v>
      </c>
      <c r="H25" s="191"/>
      <c r="I25" s="191"/>
      <c r="J25" s="147"/>
      <c r="K25" s="162"/>
      <c r="L25" s="147"/>
      <c r="O25" s="191"/>
    </row>
    <row r="26" spans="1:15" ht="37.5" hidden="1" x14ac:dyDescent="0.3">
      <c r="A26" s="11" t="s">
        <v>52</v>
      </c>
      <c r="B26" s="14" t="s">
        <v>53</v>
      </c>
      <c r="C26" s="7" t="s">
        <v>23</v>
      </c>
      <c r="D26" s="84">
        <f>+D27+D28</f>
        <v>0</v>
      </c>
      <c r="E26" s="84">
        <f>+E27+E28</f>
        <v>0</v>
      </c>
      <c r="F26" s="84">
        <f t="shared" si="0"/>
        <v>0</v>
      </c>
      <c r="G26" s="85" t="e">
        <f t="shared" si="1"/>
        <v>#DIV/0!</v>
      </c>
      <c r="K26" s="162"/>
      <c r="O26" s="191"/>
    </row>
    <row r="27" spans="1:15" s="77" customFormat="1" hidden="1" x14ac:dyDescent="0.3">
      <c r="A27" s="11" t="s">
        <v>54</v>
      </c>
      <c r="B27" s="12" t="s">
        <v>45</v>
      </c>
      <c r="C27" s="7" t="s">
        <v>23</v>
      </c>
      <c r="D27" s="114">
        <v>0</v>
      </c>
      <c r="E27" s="114">
        <v>0</v>
      </c>
      <c r="F27" s="78">
        <f t="shared" si="0"/>
        <v>0</v>
      </c>
      <c r="G27" s="76" t="e">
        <f t="shared" si="1"/>
        <v>#DIV/0!</v>
      </c>
      <c r="H27" s="191"/>
      <c r="I27" s="191"/>
      <c r="J27" s="147"/>
      <c r="K27" s="162"/>
      <c r="L27" s="147"/>
      <c r="O27" s="191"/>
    </row>
    <row r="28" spans="1:15" s="77" customFormat="1" hidden="1" x14ac:dyDescent="0.3">
      <c r="A28" s="11" t="s">
        <v>55</v>
      </c>
      <c r="B28" s="12" t="s">
        <v>47</v>
      </c>
      <c r="C28" s="7" t="s">
        <v>23</v>
      </c>
      <c r="D28" s="114">
        <v>0</v>
      </c>
      <c r="E28" s="114">
        <v>0</v>
      </c>
      <c r="F28" s="78">
        <f t="shared" si="0"/>
        <v>0</v>
      </c>
      <c r="G28" s="76" t="e">
        <f t="shared" si="1"/>
        <v>#DIV/0!</v>
      </c>
      <c r="H28" s="191"/>
      <c r="I28" s="191"/>
      <c r="J28" s="147"/>
      <c r="K28" s="162"/>
      <c r="L28" s="147"/>
      <c r="O28" s="191"/>
    </row>
    <row r="29" spans="1:15" ht="37.5" hidden="1" x14ac:dyDescent="0.3">
      <c r="A29" s="11" t="s">
        <v>56</v>
      </c>
      <c r="B29" s="123" t="s">
        <v>57</v>
      </c>
      <c r="C29" s="7" t="s">
        <v>23</v>
      </c>
      <c r="D29" s="84">
        <f>+D30+D31</f>
        <v>8</v>
      </c>
      <c r="E29" s="84">
        <f>+E30+E31</f>
        <v>4</v>
      </c>
      <c r="F29" s="84">
        <f t="shared" si="0"/>
        <v>-4</v>
      </c>
      <c r="G29" s="85">
        <f t="shared" si="1"/>
        <v>-0.5</v>
      </c>
      <c r="K29" s="162"/>
      <c r="O29" s="191"/>
    </row>
    <row r="30" spans="1:15" s="77" customFormat="1" hidden="1" x14ac:dyDescent="0.3">
      <c r="A30" s="11" t="s">
        <v>58</v>
      </c>
      <c r="B30" s="12" t="s">
        <v>45</v>
      </c>
      <c r="C30" s="7" t="s">
        <v>23</v>
      </c>
      <c r="D30" s="114">
        <v>3</v>
      </c>
      <c r="E30" s="114">
        <v>1</v>
      </c>
      <c r="F30" s="78">
        <f t="shared" si="0"/>
        <v>-2</v>
      </c>
      <c r="G30" s="76">
        <f t="shared" si="1"/>
        <v>-0.66666666666666674</v>
      </c>
      <c r="H30" s="191"/>
      <c r="I30" s="191" t="s">
        <v>59</v>
      </c>
      <c r="J30" s="147"/>
      <c r="K30" s="162"/>
      <c r="L30" s="147"/>
      <c r="O30" s="191"/>
    </row>
    <row r="31" spans="1:15" s="77" customFormat="1" hidden="1" x14ac:dyDescent="0.3">
      <c r="A31" s="11" t="s">
        <v>60</v>
      </c>
      <c r="B31" s="12" t="s">
        <v>47</v>
      </c>
      <c r="C31" s="7" t="s">
        <v>23</v>
      </c>
      <c r="D31" s="114">
        <v>5</v>
      </c>
      <c r="E31" s="114">
        <v>3</v>
      </c>
      <c r="F31" s="78">
        <f t="shared" si="0"/>
        <v>-2</v>
      </c>
      <c r="G31" s="76">
        <f t="shared" si="1"/>
        <v>-0.4</v>
      </c>
      <c r="H31" s="191"/>
      <c r="I31" s="191"/>
      <c r="J31" s="147"/>
      <c r="K31" s="162"/>
      <c r="L31" s="147"/>
      <c r="O31" s="191"/>
    </row>
    <row r="32" spans="1:15" s="77" customFormat="1" ht="37.5" hidden="1" x14ac:dyDescent="0.3">
      <c r="A32" s="117" t="s">
        <v>61</v>
      </c>
      <c r="B32" s="142" t="s">
        <v>62</v>
      </c>
      <c r="C32" s="7" t="s">
        <v>23</v>
      </c>
      <c r="D32" s="114">
        <v>0</v>
      </c>
      <c r="E32" s="114">
        <v>3</v>
      </c>
      <c r="F32" s="79">
        <f t="shared" si="0"/>
        <v>3</v>
      </c>
      <c r="G32" s="86" t="e">
        <f t="shared" si="1"/>
        <v>#DIV/0!</v>
      </c>
      <c r="H32" s="191"/>
      <c r="I32" s="191"/>
      <c r="J32" s="147"/>
      <c r="K32" s="162"/>
      <c r="L32" s="147"/>
      <c r="O32" s="191"/>
    </row>
    <row r="33" spans="1:15" s="67" customFormat="1" ht="60.75" x14ac:dyDescent="0.3">
      <c r="A33" s="121" t="s">
        <v>63</v>
      </c>
      <c r="B33" s="124" t="s">
        <v>64</v>
      </c>
      <c r="C33" s="15" t="s">
        <v>5</v>
      </c>
      <c r="D33" s="73">
        <f>+D35+D36</f>
        <v>343191637</v>
      </c>
      <c r="E33" s="179">
        <f>+E35+E36</f>
        <v>104887848.09999999</v>
      </c>
      <c r="F33" s="73">
        <f t="shared" si="0"/>
        <v>-238303788.90000001</v>
      </c>
      <c r="G33" s="87">
        <f t="shared" si="1"/>
        <v>-0.69437527960507972</v>
      </c>
      <c r="H33" s="72"/>
      <c r="I33" s="185"/>
      <c r="J33" s="145"/>
      <c r="K33" s="162"/>
      <c r="L33" s="145"/>
      <c r="O33" s="72"/>
    </row>
    <row r="34" spans="1:15" x14ac:dyDescent="0.3">
      <c r="A34" s="208" t="s">
        <v>65</v>
      </c>
      <c r="B34" s="209"/>
      <c r="C34" s="209"/>
      <c r="D34" s="209"/>
      <c r="E34" s="209"/>
      <c r="F34" s="209"/>
      <c r="G34" s="209"/>
      <c r="K34" s="162"/>
      <c r="O34" s="191"/>
    </row>
    <row r="35" spans="1:15" x14ac:dyDescent="0.3">
      <c r="A35" s="11" t="s">
        <v>66</v>
      </c>
      <c r="B35" s="157" t="s">
        <v>67</v>
      </c>
      <c r="C35" s="17" t="s">
        <v>5</v>
      </c>
      <c r="D35" s="114">
        <v>314045305.60000002</v>
      </c>
      <c r="E35" s="114">
        <v>98267748.5</v>
      </c>
      <c r="F35" s="88">
        <f t="shared" si="0"/>
        <v>-215777557.10000002</v>
      </c>
      <c r="G35" s="89">
        <f t="shared" si="1"/>
        <v>-0.68709053519442265</v>
      </c>
      <c r="H35" s="155" t="str">
        <f>IF(D35=D49+D50,"ОК","Ошибка")</f>
        <v>ОК</v>
      </c>
      <c r="I35" s="155" t="str">
        <f>IF(E35=E49+E50,"ОК","Ошибка")</f>
        <v>ОК</v>
      </c>
      <c r="J35" s="154" t="s">
        <v>531</v>
      </c>
      <c r="K35" s="162"/>
      <c r="L35" s="166"/>
      <c r="O35" s="155"/>
    </row>
    <row r="36" spans="1:15" ht="61.9" customHeight="1" x14ac:dyDescent="0.3">
      <c r="A36" s="11" t="s">
        <v>68</v>
      </c>
      <c r="B36" s="16" t="s">
        <v>69</v>
      </c>
      <c r="C36" s="7" t="s">
        <v>5</v>
      </c>
      <c r="D36" s="114">
        <v>29146331.399999999</v>
      </c>
      <c r="E36" s="114">
        <v>6620099.5999999996</v>
      </c>
      <c r="F36" s="90">
        <f t="shared" si="0"/>
        <v>-22526231.799999997</v>
      </c>
      <c r="G36" s="91">
        <f t="shared" si="1"/>
        <v>-0.77286679722580798</v>
      </c>
      <c r="H36" s="191" t="str">
        <f>IF(D36=D46+D47+D48,"ОК","Ошибка")</f>
        <v>ОК</v>
      </c>
      <c r="I36" s="191" t="str">
        <f>IF(E36=E46+E47+E48,"ОК","Ошибка")</f>
        <v>ОК</v>
      </c>
      <c r="J36" s="154" t="s">
        <v>531</v>
      </c>
      <c r="K36" s="162"/>
      <c r="L36" s="166"/>
      <c r="O36" s="191"/>
    </row>
    <row r="37" spans="1:15" x14ac:dyDescent="0.3">
      <c r="A37" s="199" t="s">
        <v>70</v>
      </c>
      <c r="B37" s="200"/>
      <c r="C37" s="200"/>
      <c r="D37" s="200"/>
      <c r="E37" s="200"/>
      <c r="F37" s="200"/>
      <c r="G37" s="200"/>
      <c r="H37" s="191" t="str">
        <f>IF(D33=D38+D39+D40,"ОК","Ошибка")</f>
        <v>ОК</v>
      </c>
      <c r="I37" s="191" t="str">
        <f>IF(E33=E38+E39+E40,"ОК","Ошибка")</f>
        <v>ОК</v>
      </c>
      <c r="J37" s="154" t="s">
        <v>531</v>
      </c>
      <c r="K37" s="162"/>
      <c r="O37" s="191"/>
    </row>
    <row r="38" spans="1:15" s="77" customFormat="1" x14ac:dyDescent="0.3">
      <c r="A38" s="11" t="s">
        <v>71</v>
      </c>
      <c r="B38" s="16" t="s">
        <v>72</v>
      </c>
      <c r="C38" s="17" t="s">
        <v>5</v>
      </c>
      <c r="D38" s="114">
        <v>301437365.69999999</v>
      </c>
      <c r="E38" s="114">
        <v>85335113.599999994</v>
      </c>
      <c r="F38" s="75">
        <f>+E38-D38</f>
        <v>-216102252.09999999</v>
      </c>
      <c r="G38" s="92">
        <f>+E38/D38-1</f>
        <v>-0.71690598674841066</v>
      </c>
      <c r="H38" s="53"/>
      <c r="I38" s="53"/>
      <c r="J38" s="147"/>
      <c r="K38" s="162"/>
      <c r="L38" s="147"/>
      <c r="O38" s="53"/>
    </row>
    <row r="39" spans="1:15" s="77" customFormat="1" x14ac:dyDescent="0.3">
      <c r="A39" s="11" t="s">
        <v>73</v>
      </c>
      <c r="B39" s="18" t="s">
        <v>74</v>
      </c>
      <c r="C39" s="19" t="s">
        <v>5</v>
      </c>
      <c r="D39" s="114">
        <v>41754271.299999997</v>
      </c>
      <c r="E39" s="114">
        <v>19552734.5</v>
      </c>
      <c r="F39" s="78">
        <f>+E39-D39</f>
        <v>-22201536.799999997</v>
      </c>
      <c r="G39" s="76">
        <f>+E39/D39-1</f>
        <v>-0.53171893817723026</v>
      </c>
      <c r="H39" s="191"/>
      <c r="I39" s="61"/>
      <c r="J39" s="147"/>
      <c r="K39" s="162"/>
      <c r="L39" s="147"/>
      <c r="O39" s="191"/>
    </row>
    <row r="40" spans="1:15" s="77" customFormat="1" hidden="1" x14ac:dyDescent="0.3">
      <c r="A40" s="11" t="s">
        <v>75</v>
      </c>
      <c r="B40" s="20" t="s">
        <v>76</v>
      </c>
      <c r="C40" s="21" t="s">
        <v>5</v>
      </c>
      <c r="D40" s="114">
        <v>0</v>
      </c>
      <c r="E40" s="114">
        <v>0</v>
      </c>
      <c r="F40" s="79">
        <f>+E40-D40</f>
        <v>0</v>
      </c>
      <c r="G40" s="86" t="e">
        <f>+E40/D40-1</f>
        <v>#DIV/0!</v>
      </c>
      <c r="H40" s="191"/>
      <c r="I40" s="191"/>
      <c r="J40" s="147"/>
      <c r="K40" s="162"/>
      <c r="L40" s="147"/>
      <c r="O40" s="191"/>
    </row>
    <row r="41" spans="1:15" hidden="1" x14ac:dyDescent="0.3">
      <c r="A41" s="199" t="s">
        <v>24</v>
      </c>
      <c r="B41" s="200"/>
      <c r="C41" s="200"/>
      <c r="D41" s="200"/>
      <c r="E41" s="200"/>
      <c r="F41" s="200"/>
      <c r="G41" s="200"/>
      <c r="H41" s="191" t="str">
        <f>IF(D33=D42+D43+D44,"ОК","Ошибка")</f>
        <v>ОК</v>
      </c>
      <c r="I41" s="191" t="str">
        <f>IF(E33=E42+E43+E44,"ОК","Ошибка")</f>
        <v>ОК</v>
      </c>
      <c r="J41" s="154" t="s">
        <v>531</v>
      </c>
      <c r="K41" s="162"/>
      <c r="O41" s="191"/>
    </row>
    <row r="42" spans="1:15" s="77" customFormat="1" hidden="1" x14ac:dyDescent="0.3">
      <c r="A42" s="11" t="s">
        <v>77</v>
      </c>
      <c r="B42" s="16" t="s">
        <v>78</v>
      </c>
      <c r="C42" s="17" t="s">
        <v>5</v>
      </c>
      <c r="D42" s="114">
        <v>343191637</v>
      </c>
      <c r="E42" s="114">
        <v>104887848.09999999</v>
      </c>
      <c r="F42" s="75">
        <f t="shared" ref="F42:F59" si="2">+E42-D42</f>
        <v>-238303788.90000001</v>
      </c>
      <c r="G42" s="92">
        <f t="shared" ref="G42:G59" si="3">+E42/D42-1</f>
        <v>-0.69437527960507972</v>
      </c>
      <c r="H42" s="53"/>
      <c r="I42" s="93"/>
      <c r="J42" s="147"/>
      <c r="K42" s="162"/>
      <c r="L42" s="147"/>
      <c r="O42" s="53"/>
    </row>
    <row r="43" spans="1:15" s="77" customFormat="1" hidden="1" x14ac:dyDescent="0.3">
      <c r="A43" s="11" t="s">
        <v>79</v>
      </c>
      <c r="B43" s="18" t="s">
        <v>80</v>
      </c>
      <c r="C43" s="19" t="s">
        <v>5</v>
      </c>
      <c r="D43" s="114">
        <v>0</v>
      </c>
      <c r="E43" s="114">
        <v>0</v>
      </c>
      <c r="F43" s="78">
        <f t="shared" si="2"/>
        <v>0</v>
      </c>
      <c r="G43" s="76" t="e">
        <f t="shared" si="3"/>
        <v>#DIV/0!</v>
      </c>
      <c r="H43" s="191"/>
      <c r="I43" s="191"/>
      <c r="J43" s="147"/>
      <c r="K43" s="162"/>
      <c r="L43" s="147"/>
      <c r="O43" s="191"/>
    </row>
    <row r="44" spans="1:15" s="77" customFormat="1" hidden="1" x14ac:dyDescent="0.3">
      <c r="A44" s="11" t="s">
        <v>81</v>
      </c>
      <c r="B44" s="18" t="s">
        <v>82</v>
      </c>
      <c r="C44" s="19" t="s">
        <v>5</v>
      </c>
      <c r="D44" s="114">
        <v>0</v>
      </c>
      <c r="E44" s="114">
        <v>0</v>
      </c>
      <c r="F44" s="78">
        <f t="shared" si="2"/>
        <v>0</v>
      </c>
      <c r="G44" s="76" t="e">
        <f t="shared" si="3"/>
        <v>#DIV/0!</v>
      </c>
      <c r="H44" s="191"/>
      <c r="I44" s="191"/>
      <c r="J44" s="147"/>
      <c r="K44" s="162"/>
      <c r="L44" s="147"/>
      <c r="O44" s="191"/>
    </row>
    <row r="45" spans="1:15" hidden="1" x14ac:dyDescent="0.3">
      <c r="A45" s="208" t="s">
        <v>83</v>
      </c>
      <c r="B45" s="209"/>
      <c r="C45" s="209"/>
      <c r="D45" s="209"/>
      <c r="E45" s="209"/>
      <c r="F45" s="209"/>
      <c r="G45" s="209"/>
      <c r="H45" s="191" t="str">
        <f>IF(D33=D46+D47+D48+D49+D50,"ОК","Ошибка")</f>
        <v>ОК</v>
      </c>
      <c r="I45" s="191" t="str">
        <f>IF(E33=E46+E47+E48+E49+E50,"ОК","Ошибка")</f>
        <v>ОК</v>
      </c>
      <c r="J45" s="154" t="s">
        <v>531</v>
      </c>
      <c r="K45" s="162"/>
      <c r="O45" s="191"/>
    </row>
    <row r="46" spans="1:15" s="77" customFormat="1" ht="37.5" hidden="1" x14ac:dyDescent="0.3">
      <c r="A46" s="11" t="s">
        <v>84</v>
      </c>
      <c r="B46" s="125" t="s">
        <v>85</v>
      </c>
      <c r="C46" s="19" t="s">
        <v>5</v>
      </c>
      <c r="D46" s="114">
        <v>0</v>
      </c>
      <c r="E46" s="114">
        <v>0</v>
      </c>
      <c r="F46" s="78">
        <f t="shared" si="2"/>
        <v>0</v>
      </c>
      <c r="G46" s="76" t="e">
        <f t="shared" si="3"/>
        <v>#DIV/0!</v>
      </c>
      <c r="H46" s="191"/>
      <c r="I46" s="191"/>
      <c r="J46" s="147"/>
      <c r="K46" s="162"/>
      <c r="L46" s="147"/>
      <c r="O46" s="191"/>
    </row>
    <row r="47" spans="1:15" s="77" customFormat="1" ht="37.5" hidden="1" x14ac:dyDescent="0.3">
      <c r="A47" s="11" t="s">
        <v>86</v>
      </c>
      <c r="B47" s="125" t="s">
        <v>87</v>
      </c>
      <c r="C47" s="19" t="s">
        <v>5</v>
      </c>
      <c r="D47" s="114">
        <v>22048381.400000002</v>
      </c>
      <c r="E47" s="114">
        <v>0</v>
      </c>
      <c r="F47" s="78">
        <f t="shared" si="2"/>
        <v>-22048381.400000002</v>
      </c>
      <c r="G47" s="76">
        <f t="shared" si="3"/>
        <v>-1</v>
      </c>
      <c r="H47" s="191"/>
      <c r="I47" s="191"/>
      <c r="J47" s="147"/>
      <c r="K47" s="162"/>
      <c r="L47" s="147"/>
      <c r="O47" s="191"/>
    </row>
    <row r="48" spans="1:15" s="77" customFormat="1" ht="37.5" hidden="1" x14ac:dyDescent="0.3">
      <c r="A48" s="11" t="s">
        <v>88</v>
      </c>
      <c r="B48" s="125" t="s">
        <v>89</v>
      </c>
      <c r="C48" s="19" t="s">
        <v>5</v>
      </c>
      <c r="D48" s="114">
        <v>7097950</v>
      </c>
      <c r="E48" s="114">
        <v>6620099.5999999996</v>
      </c>
      <c r="F48" s="78">
        <f t="shared" si="2"/>
        <v>-477850.40000000037</v>
      </c>
      <c r="G48" s="76">
        <f t="shared" si="3"/>
        <v>-6.732231137159328E-2</v>
      </c>
      <c r="H48" s="61"/>
      <c r="I48" s="191"/>
      <c r="J48" s="149"/>
      <c r="K48" s="162"/>
      <c r="L48" s="147"/>
      <c r="O48" s="191"/>
    </row>
    <row r="49" spans="1:15" s="77" customFormat="1" hidden="1" x14ac:dyDescent="0.3">
      <c r="A49" s="11" t="s">
        <v>90</v>
      </c>
      <c r="B49" s="18" t="s">
        <v>91</v>
      </c>
      <c r="C49" s="19" t="s">
        <v>5</v>
      </c>
      <c r="D49" s="114">
        <v>35592195.299999997</v>
      </c>
      <c r="E49" s="114">
        <v>19552734.5</v>
      </c>
      <c r="F49" s="78">
        <f>+E49-D49</f>
        <v>-16039460.799999997</v>
      </c>
      <c r="G49" s="76">
        <f>+E49/D49-1</f>
        <v>-0.45064544810474216</v>
      </c>
      <c r="H49" s="191"/>
      <c r="I49" s="61"/>
      <c r="J49" s="147"/>
      <c r="K49" s="162"/>
      <c r="L49" s="147"/>
      <c r="O49" s="191"/>
    </row>
    <row r="50" spans="1:15" s="77" customFormat="1" hidden="1" x14ac:dyDescent="0.3">
      <c r="A50" s="11" t="s">
        <v>92</v>
      </c>
      <c r="B50" s="18" t="s">
        <v>93</v>
      </c>
      <c r="C50" s="19" t="s">
        <v>5</v>
      </c>
      <c r="D50" s="114">
        <v>278453110.30000001</v>
      </c>
      <c r="E50" s="114">
        <v>78715014</v>
      </c>
      <c r="F50" s="78">
        <f>+E50-D50</f>
        <v>-199738096.30000001</v>
      </c>
      <c r="G50" s="76">
        <f>+E50/D50-1</f>
        <v>-0.71731321688167182</v>
      </c>
      <c r="H50" s="172"/>
      <c r="I50" s="61"/>
      <c r="J50" s="156"/>
      <c r="K50" s="162"/>
      <c r="L50" s="147"/>
      <c r="O50" s="191"/>
    </row>
    <row r="51" spans="1:15" ht="37.5" hidden="1" x14ac:dyDescent="0.3">
      <c r="A51" s="11" t="s">
        <v>94</v>
      </c>
      <c r="B51" s="153" t="s">
        <v>95</v>
      </c>
      <c r="C51" s="19" t="s">
        <v>5</v>
      </c>
      <c r="D51" s="114">
        <v>0</v>
      </c>
      <c r="E51" s="114">
        <v>0</v>
      </c>
      <c r="F51" s="90">
        <f t="shared" si="2"/>
        <v>0</v>
      </c>
      <c r="G51" s="91" t="e">
        <f t="shared" si="3"/>
        <v>#DIV/0!</v>
      </c>
      <c r="K51" s="162"/>
      <c r="O51" s="191"/>
    </row>
    <row r="52" spans="1:15" s="67" customFormat="1" ht="69" customHeight="1" x14ac:dyDescent="0.3">
      <c r="A52" s="2" t="s">
        <v>96</v>
      </c>
      <c r="B52" s="22" t="s">
        <v>97</v>
      </c>
      <c r="C52" s="15" t="s">
        <v>5</v>
      </c>
      <c r="D52" s="73">
        <f>D53+D54+D55+D56</f>
        <v>209912812.16999999</v>
      </c>
      <c r="E52" s="179">
        <f>E53+E54+E55+E56</f>
        <v>52886983.361999989</v>
      </c>
      <c r="F52" s="73">
        <f t="shared" si="2"/>
        <v>-157025828.808</v>
      </c>
      <c r="G52" s="87">
        <f t="shared" si="3"/>
        <v>-0.74805261853588556</v>
      </c>
      <c r="H52" s="194"/>
      <c r="I52" s="173"/>
      <c r="J52" s="145"/>
      <c r="K52" s="162"/>
      <c r="L52" s="145"/>
      <c r="O52" s="169"/>
    </row>
    <row r="53" spans="1:15" x14ac:dyDescent="0.3">
      <c r="A53" s="11" t="s">
        <v>98</v>
      </c>
      <c r="B53" s="18" t="s">
        <v>1</v>
      </c>
      <c r="C53" s="23" t="s">
        <v>5</v>
      </c>
      <c r="D53" s="114">
        <v>35891041.350000001</v>
      </c>
      <c r="E53" s="114">
        <v>4030559.4020000002</v>
      </c>
      <c r="F53" s="78">
        <f t="shared" si="2"/>
        <v>-31860481.948000003</v>
      </c>
      <c r="G53" s="76">
        <f t="shared" si="3"/>
        <v>-0.88770012653868013</v>
      </c>
      <c r="H53" s="158" t="str">
        <f>IF(D53+D56=D70+D71+D72+D73,"ОК","Ошибка")</f>
        <v>ОК</v>
      </c>
      <c r="I53" s="158" t="str">
        <f>IF(E53+E56=E70+E71+E72+E73,"ОК","Ошибка")</f>
        <v>ОК</v>
      </c>
      <c r="J53" s="158" t="str">
        <f>IF(D53+D56=D61+D62+D63+D64,"ОК","Ошибка")</f>
        <v>ОК</v>
      </c>
      <c r="K53" s="158" t="str">
        <f>IF(E53+E56=E61+E62+E63+E64,"ОК","Ошибка")</f>
        <v>ОК</v>
      </c>
      <c r="L53" s="143" t="s">
        <v>531</v>
      </c>
      <c r="M53" s="190"/>
      <c r="N53" s="93"/>
      <c r="O53" s="186"/>
    </row>
    <row r="54" spans="1:15" ht="37.5" x14ac:dyDescent="0.3">
      <c r="A54" s="11" t="s">
        <v>99</v>
      </c>
      <c r="B54" s="125" t="s">
        <v>2</v>
      </c>
      <c r="C54" s="23" t="s">
        <v>5</v>
      </c>
      <c r="D54" s="114">
        <v>35548001.899999999</v>
      </c>
      <c r="E54" s="114">
        <v>23218153.299999997</v>
      </c>
      <c r="F54" s="78">
        <f t="shared" si="2"/>
        <v>-12329848.600000001</v>
      </c>
      <c r="G54" s="76">
        <f t="shared" si="3"/>
        <v>-0.34685067910947764</v>
      </c>
      <c r="I54" s="61"/>
      <c r="K54" s="162"/>
      <c r="M54" s="193"/>
      <c r="O54" s="191"/>
    </row>
    <row r="55" spans="1:15" ht="37.5" x14ac:dyDescent="0.3">
      <c r="A55" s="11" t="s">
        <v>100</v>
      </c>
      <c r="B55" s="125" t="s">
        <v>3</v>
      </c>
      <c r="C55" s="23" t="s">
        <v>5</v>
      </c>
      <c r="D55" s="114">
        <v>107756681.59999999</v>
      </c>
      <c r="E55" s="114">
        <v>6310142.5999999996</v>
      </c>
      <c r="F55" s="78">
        <f t="shared" si="2"/>
        <v>-101446539</v>
      </c>
      <c r="G55" s="76">
        <f t="shared" si="3"/>
        <v>-0.941440822914131</v>
      </c>
      <c r="H55" s="61"/>
      <c r="I55" s="61"/>
      <c r="K55" s="162"/>
      <c r="O55" s="191"/>
    </row>
    <row r="56" spans="1:15" ht="56.25" x14ac:dyDescent="0.3">
      <c r="A56" s="11" t="s">
        <v>101</v>
      </c>
      <c r="B56" s="125" t="s">
        <v>4</v>
      </c>
      <c r="C56" s="7" t="s">
        <v>5</v>
      </c>
      <c r="D56" s="114">
        <v>30717087.319999997</v>
      </c>
      <c r="E56" s="114">
        <v>19328128.059999999</v>
      </c>
      <c r="F56" s="78">
        <f t="shared" si="2"/>
        <v>-11388959.259999998</v>
      </c>
      <c r="G56" s="76">
        <f t="shared" si="3"/>
        <v>-0.37076950497792183</v>
      </c>
      <c r="H56" s="61"/>
      <c r="I56" s="188"/>
      <c r="J56" s="189"/>
      <c r="K56" s="162"/>
      <c r="N56" s="93"/>
      <c r="O56" s="191"/>
    </row>
    <row r="57" spans="1:15" ht="18.75" customHeight="1" x14ac:dyDescent="0.3">
      <c r="A57" s="210" t="s">
        <v>102</v>
      </c>
      <c r="B57" s="211"/>
      <c r="C57" s="211"/>
      <c r="D57" s="211"/>
      <c r="E57" s="211"/>
      <c r="F57" s="211"/>
      <c r="G57" s="211"/>
      <c r="K57" s="162"/>
      <c r="O57" s="191"/>
    </row>
    <row r="58" spans="1:15" ht="75" x14ac:dyDescent="0.3">
      <c r="A58" s="117" t="s">
        <v>103</v>
      </c>
      <c r="B58" s="18" t="s">
        <v>104</v>
      </c>
      <c r="C58" s="7" t="s">
        <v>5</v>
      </c>
      <c r="D58" s="114">
        <v>14207216.27</v>
      </c>
      <c r="E58" s="114">
        <v>4579750.2</v>
      </c>
      <c r="F58" s="78">
        <f>+E58-D58</f>
        <v>-9627466.0700000003</v>
      </c>
      <c r="G58" s="76">
        <f>+E58/D58-1</f>
        <v>-0.67764619662539982</v>
      </c>
      <c r="H58" s="191" t="str">
        <f>IF(D52=D58+D59,"ОК","Ошибка")</f>
        <v>ОК</v>
      </c>
      <c r="I58" s="191" t="str">
        <f>IF(E52=E58+E59,"ОК","Ошибка")</f>
        <v>ОК</v>
      </c>
      <c r="J58" s="154" t="s">
        <v>531</v>
      </c>
      <c r="K58" s="168"/>
      <c r="L58" s="166"/>
      <c r="N58" s="93"/>
      <c r="O58" s="191"/>
    </row>
    <row r="59" spans="1:15" s="77" customFormat="1" x14ac:dyDescent="0.3">
      <c r="A59" s="11" t="s">
        <v>105</v>
      </c>
      <c r="B59" s="18" t="s">
        <v>67</v>
      </c>
      <c r="C59" s="7" t="s">
        <v>5</v>
      </c>
      <c r="D59" s="114">
        <v>195705595.90000001</v>
      </c>
      <c r="E59" s="114">
        <v>48307233.162000008</v>
      </c>
      <c r="F59" s="78">
        <f t="shared" si="2"/>
        <v>-147398362.73800001</v>
      </c>
      <c r="G59" s="76">
        <f t="shared" si="3"/>
        <v>-0.75316376141495911</v>
      </c>
      <c r="H59" s="191"/>
      <c r="I59" s="61"/>
      <c r="J59" s="149"/>
      <c r="K59" s="162"/>
      <c r="L59" s="147"/>
      <c r="O59" s="191"/>
    </row>
    <row r="60" spans="1:15" x14ac:dyDescent="0.3">
      <c r="A60" s="199" t="s">
        <v>106</v>
      </c>
      <c r="B60" s="200"/>
      <c r="C60" s="200"/>
      <c r="D60" s="200"/>
      <c r="E60" s="200"/>
      <c r="F60" s="200"/>
      <c r="G60" s="200"/>
      <c r="H60" s="191" t="str">
        <f>IF(D53+D56=D63+D61+D62+D64,"ОК","Ошибка")</f>
        <v>ОК</v>
      </c>
      <c r="I60" s="191" t="str">
        <f>IF(E53+E56=E63+E61+E62+E64,"ОК","Ошибка")</f>
        <v>ОК</v>
      </c>
      <c r="J60" s="143" t="s">
        <v>531</v>
      </c>
      <c r="K60" s="162"/>
      <c r="M60" s="93"/>
      <c r="N60" s="93"/>
      <c r="O60" s="191"/>
    </row>
    <row r="61" spans="1:15" s="77" customFormat="1" x14ac:dyDescent="0.3">
      <c r="A61" s="11" t="s">
        <v>107</v>
      </c>
      <c r="B61" s="125" t="s">
        <v>108</v>
      </c>
      <c r="C61" s="7" t="s">
        <v>5</v>
      </c>
      <c r="D61" s="114">
        <v>0</v>
      </c>
      <c r="E61" s="114">
        <v>166376.5</v>
      </c>
      <c r="F61" s="78">
        <f>+E61-D61</f>
        <v>166376.5</v>
      </c>
      <c r="G61" s="94" t="e">
        <f>+E61/D61-1</f>
        <v>#DIV/0!</v>
      </c>
      <c r="H61" s="61"/>
      <c r="I61" s="191"/>
      <c r="J61" s="147"/>
      <c r="K61" s="162"/>
      <c r="L61" s="147"/>
      <c r="O61" s="61"/>
    </row>
    <row r="62" spans="1:15" s="77" customFormat="1" ht="37.5" x14ac:dyDescent="0.3">
      <c r="A62" s="11" t="s">
        <v>109</v>
      </c>
      <c r="B62" s="125" t="s">
        <v>110</v>
      </c>
      <c r="C62" s="7" t="s">
        <v>5</v>
      </c>
      <c r="D62" s="114">
        <v>34648240.050000004</v>
      </c>
      <c r="E62" s="114">
        <v>280221.30200000003</v>
      </c>
      <c r="F62" s="78">
        <f>+E62-D62</f>
        <v>-34368018.748000003</v>
      </c>
      <c r="G62" s="76">
        <f>+E62/D62-1</f>
        <v>-0.99191239434973844</v>
      </c>
      <c r="H62" s="191"/>
      <c r="I62" s="191"/>
      <c r="J62" s="147"/>
      <c r="K62" s="162"/>
      <c r="L62" s="147"/>
      <c r="O62" s="191"/>
    </row>
    <row r="63" spans="1:15" s="77" customFormat="1" ht="25.5" customHeight="1" x14ac:dyDescent="0.3">
      <c r="A63" s="11" t="s">
        <v>111</v>
      </c>
      <c r="B63" s="125" t="s">
        <v>112</v>
      </c>
      <c r="C63" s="7" t="s">
        <v>5</v>
      </c>
      <c r="D63" s="114">
        <v>1242801.3</v>
      </c>
      <c r="E63" s="114">
        <v>3583961.5999999996</v>
      </c>
      <c r="F63" s="78">
        <f>+E63-D63</f>
        <v>2341160.2999999998</v>
      </c>
      <c r="G63" s="76">
        <f>+E63/D63-1</f>
        <v>1.8837768354442495</v>
      </c>
      <c r="H63" s="191"/>
      <c r="I63" s="61"/>
      <c r="J63" s="147"/>
      <c r="K63" s="162"/>
      <c r="L63" s="147"/>
      <c r="O63" s="191"/>
    </row>
    <row r="64" spans="1:15" s="77" customFormat="1" ht="75" x14ac:dyDescent="0.3">
      <c r="A64" s="11" t="s">
        <v>113</v>
      </c>
      <c r="B64" s="126" t="s">
        <v>114</v>
      </c>
      <c r="C64" s="9" t="s">
        <v>5</v>
      </c>
      <c r="D64" s="114">
        <v>30717087.32</v>
      </c>
      <c r="E64" s="114">
        <v>19328128.060000002</v>
      </c>
      <c r="F64" s="79">
        <f>+E64-D64</f>
        <v>-11388959.259999998</v>
      </c>
      <c r="G64" s="86">
        <f>+E64/D64-1</f>
        <v>-0.37076950497792183</v>
      </c>
      <c r="H64" s="191"/>
      <c r="I64" s="191"/>
      <c r="J64" s="147"/>
      <c r="K64" s="162"/>
      <c r="L64" s="147"/>
      <c r="O64" s="191"/>
    </row>
    <row r="65" spans="1:15" hidden="1" x14ac:dyDescent="0.3">
      <c r="A65" s="199" t="s">
        <v>115</v>
      </c>
      <c r="B65" s="200"/>
      <c r="C65" s="200"/>
      <c r="D65" s="200"/>
      <c r="E65" s="200"/>
      <c r="F65" s="200"/>
      <c r="G65" s="200"/>
      <c r="H65" s="191" t="str">
        <f>IF(D52=D66+D67+D68,"ОК","Ошибка")</f>
        <v>ОК</v>
      </c>
      <c r="I65" s="191" t="str">
        <f>IF(E52=E66+E67+E68,"ОК","Ошибка")</f>
        <v>ОК</v>
      </c>
      <c r="J65" s="143" t="s">
        <v>531</v>
      </c>
      <c r="K65" s="162"/>
      <c r="O65" s="191"/>
    </row>
    <row r="66" spans="1:15" s="77" customFormat="1" hidden="1" x14ac:dyDescent="0.3">
      <c r="A66" s="11" t="s">
        <v>116</v>
      </c>
      <c r="B66" s="16" t="s">
        <v>78</v>
      </c>
      <c r="C66" s="5" t="s">
        <v>5</v>
      </c>
      <c r="D66" s="114">
        <v>157430055.56999999</v>
      </c>
      <c r="E66" s="114">
        <v>33390764.001999997</v>
      </c>
      <c r="F66" s="75">
        <f>+E66-D66</f>
        <v>-124039291.56799999</v>
      </c>
      <c r="G66" s="92">
        <f>+E66/D66-1</f>
        <v>-0.78790095778659586</v>
      </c>
      <c r="H66" s="187"/>
      <c r="I66" s="53"/>
      <c r="J66" s="147"/>
      <c r="K66" s="162"/>
      <c r="L66" s="147"/>
      <c r="O66" s="53"/>
    </row>
    <row r="67" spans="1:15" s="77" customFormat="1" hidden="1" x14ac:dyDescent="0.3">
      <c r="A67" s="11" t="s">
        <v>117</v>
      </c>
      <c r="B67" s="18" t="s">
        <v>80</v>
      </c>
      <c r="C67" s="7" t="s">
        <v>5</v>
      </c>
      <c r="D67" s="114">
        <v>0</v>
      </c>
      <c r="E67" s="114">
        <v>165249.60000000001</v>
      </c>
      <c r="F67" s="78">
        <f>+E67-D67</f>
        <v>165249.60000000001</v>
      </c>
      <c r="G67" s="76" t="e">
        <f>+E67/D67-1</f>
        <v>#DIV/0!</v>
      </c>
      <c r="H67" s="191"/>
      <c r="I67" s="61"/>
      <c r="J67" s="147"/>
      <c r="K67" s="162"/>
      <c r="L67" s="147"/>
      <c r="O67" s="191"/>
    </row>
    <row r="68" spans="1:15" s="77" customFormat="1" hidden="1" x14ac:dyDescent="0.3">
      <c r="A68" s="11" t="s">
        <v>118</v>
      </c>
      <c r="B68" s="20" t="s">
        <v>82</v>
      </c>
      <c r="C68" s="9" t="s">
        <v>5</v>
      </c>
      <c r="D68" s="114">
        <v>52482756.599999994</v>
      </c>
      <c r="E68" s="114">
        <v>19330969.760000005</v>
      </c>
      <c r="F68" s="79">
        <f>+E68-D68</f>
        <v>-33151786.839999989</v>
      </c>
      <c r="G68" s="86">
        <f>+E68/D68-1</f>
        <v>-0.63167007580543122</v>
      </c>
      <c r="H68" s="61"/>
      <c r="I68" s="191"/>
      <c r="J68" s="147"/>
      <c r="K68" s="162"/>
      <c r="L68" s="147"/>
      <c r="M68" s="167"/>
      <c r="O68" s="191"/>
    </row>
    <row r="69" spans="1:15" hidden="1" x14ac:dyDescent="0.3">
      <c r="A69" s="199" t="s">
        <v>119</v>
      </c>
      <c r="B69" s="200"/>
      <c r="C69" s="200"/>
      <c r="D69" s="200"/>
      <c r="E69" s="200"/>
      <c r="F69" s="200"/>
      <c r="G69" s="200"/>
      <c r="H69" s="191" t="str">
        <f>IF(D53+D56=D70+D71+D72+D73,"ОК","Ошибка")</f>
        <v>ОК</v>
      </c>
      <c r="I69" s="191" t="str">
        <f>IF(E53+E56=E70+E71+E72+E73,"ОК","Ошибка")</f>
        <v>ОК</v>
      </c>
      <c r="J69" s="143" t="s">
        <v>531</v>
      </c>
      <c r="K69" s="162"/>
      <c r="O69" s="191"/>
    </row>
    <row r="70" spans="1:15" s="77" customFormat="1" hidden="1" x14ac:dyDescent="0.3">
      <c r="A70" s="11" t="s">
        <v>120</v>
      </c>
      <c r="B70" s="16" t="s">
        <v>121</v>
      </c>
      <c r="C70" s="5" t="s">
        <v>5</v>
      </c>
      <c r="D70" s="114">
        <v>0</v>
      </c>
      <c r="E70" s="114">
        <v>0</v>
      </c>
      <c r="F70" s="75">
        <f>+E70-D70</f>
        <v>0</v>
      </c>
      <c r="G70" s="92" t="e">
        <f t="shared" ref="G70:G92" si="4">+E70/D70-1</f>
        <v>#DIV/0!</v>
      </c>
      <c r="H70" s="191"/>
      <c r="I70" s="191"/>
      <c r="J70" s="147"/>
      <c r="K70" s="162"/>
      <c r="L70" s="147"/>
      <c r="O70" s="191"/>
    </row>
    <row r="71" spans="1:15" s="77" customFormat="1" hidden="1" x14ac:dyDescent="0.3">
      <c r="A71" s="11" t="s">
        <v>122</v>
      </c>
      <c r="B71" s="18" t="s">
        <v>123</v>
      </c>
      <c r="C71" s="7" t="s">
        <v>5</v>
      </c>
      <c r="D71" s="114">
        <v>1486355</v>
      </c>
      <c r="E71" s="114">
        <v>0</v>
      </c>
      <c r="F71" s="78">
        <f>+E71-D71</f>
        <v>-1486355</v>
      </c>
      <c r="G71" s="76">
        <f t="shared" si="4"/>
        <v>-1</v>
      </c>
      <c r="H71" s="191"/>
      <c r="I71" s="191"/>
      <c r="J71" s="147"/>
      <c r="K71" s="162"/>
      <c r="L71" s="147"/>
      <c r="O71" s="191"/>
    </row>
    <row r="72" spans="1:15" s="77" customFormat="1" hidden="1" x14ac:dyDescent="0.3">
      <c r="A72" s="11" t="s">
        <v>124</v>
      </c>
      <c r="B72" s="125" t="s">
        <v>125</v>
      </c>
      <c r="C72" s="7" t="s">
        <v>5</v>
      </c>
      <c r="D72" s="114">
        <v>250491.87</v>
      </c>
      <c r="E72" s="114">
        <v>14072.2</v>
      </c>
      <c r="F72" s="78">
        <f>+E72-D72</f>
        <v>-236419.66999999998</v>
      </c>
      <c r="G72" s="76">
        <f t="shared" si="4"/>
        <v>-0.9438217296234005</v>
      </c>
      <c r="H72" s="191"/>
      <c r="I72" s="191"/>
      <c r="J72" s="147"/>
      <c r="K72" s="162"/>
      <c r="L72" s="147"/>
      <c r="O72" s="191"/>
    </row>
    <row r="73" spans="1:15" s="77" customFormat="1" ht="25.5" hidden="1" customHeight="1" x14ac:dyDescent="0.3">
      <c r="A73" s="11" t="s">
        <v>126</v>
      </c>
      <c r="B73" s="125" t="s">
        <v>93</v>
      </c>
      <c r="C73" s="7" t="s">
        <v>5</v>
      </c>
      <c r="D73" s="114">
        <v>64871281.799999997</v>
      </c>
      <c r="E73" s="114">
        <v>23344615.262000002</v>
      </c>
      <c r="F73" s="78">
        <f>+E73-D73</f>
        <v>-41526666.537999995</v>
      </c>
      <c r="G73" s="76">
        <f t="shared" si="4"/>
        <v>-0.64013944823886604</v>
      </c>
      <c r="H73" s="61"/>
      <c r="I73" s="191"/>
      <c r="J73" s="149"/>
      <c r="K73" s="168"/>
      <c r="L73" s="147"/>
      <c r="O73" s="191"/>
    </row>
    <row r="74" spans="1:15" s="77" customFormat="1" ht="37.5" hidden="1" x14ac:dyDescent="0.3">
      <c r="A74" s="24" t="s">
        <v>127</v>
      </c>
      <c r="B74" s="25" t="s">
        <v>95</v>
      </c>
      <c r="C74" s="7" t="s">
        <v>5</v>
      </c>
      <c r="D74" s="114">
        <v>0</v>
      </c>
      <c r="E74" s="114">
        <v>0</v>
      </c>
      <c r="F74" s="78">
        <f>+E74-D74</f>
        <v>0</v>
      </c>
      <c r="G74" s="76" t="e">
        <f t="shared" si="4"/>
        <v>#DIV/0!</v>
      </c>
      <c r="H74" s="191"/>
      <c r="I74" s="191"/>
      <c r="J74" s="147"/>
      <c r="K74" s="162"/>
      <c r="L74" s="147"/>
      <c r="O74" s="191"/>
    </row>
    <row r="75" spans="1:15" s="77" customFormat="1" ht="37.5" hidden="1" x14ac:dyDescent="0.3">
      <c r="A75" s="24" t="s">
        <v>128</v>
      </c>
      <c r="B75" s="127" t="s">
        <v>129</v>
      </c>
      <c r="C75" s="7" t="s">
        <v>5</v>
      </c>
      <c r="D75" s="114">
        <v>0</v>
      </c>
      <c r="E75" s="114">
        <v>0</v>
      </c>
      <c r="F75" s="78">
        <f t="shared" ref="F75:F84" si="5">+E75-D75</f>
        <v>0</v>
      </c>
      <c r="G75" s="76" t="e">
        <f t="shared" si="4"/>
        <v>#DIV/0!</v>
      </c>
      <c r="H75" s="191"/>
      <c r="I75" s="191"/>
      <c r="J75" s="147"/>
      <c r="K75" s="162"/>
      <c r="L75" s="147"/>
      <c r="O75" s="191"/>
    </row>
    <row r="76" spans="1:15" s="67" customFormat="1" ht="52.5" customHeight="1" x14ac:dyDescent="0.3">
      <c r="A76" s="26" t="s">
        <v>130</v>
      </c>
      <c r="B76" s="128" t="s">
        <v>131</v>
      </c>
      <c r="C76" s="7" t="s">
        <v>5</v>
      </c>
      <c r="D76" s="114">
        <v>0</v>
      </c>
      <c r="E76" s="114">
        <v>1163357</v>
      </c>
      <c r="F76" s="80">
        <f>E76-D76</f>
        <v>1163357</v>
      </c>
      <c r="G76" s="81" t="e">
        <f t="shared" si="4"/>
        <v>#DIV/0!</v>
      </c>
      <c r="H76" s="72"/>
      <c r="I76" s="72"/>
      <c r="J76" s="145"/>
      <c r="K76" s="162"/>
      <c r="L76" s="145"/>
      <c r="O76" s="72"/>
    </row>
    <row r="77" spans="1:15" s="67" customFormat="1" ht="61.5" customHeight="1" x14ac:dyDescent="0.3">
      <c r="A77" s="26" t="s">
        <v>132</v>
      </c>
      <c r="B77" s="128" t="s">
        <v>133</v>
      </c>
      <c r="C77" s="7" t="s">
        <v>5</v>
      </c>
      <c r="D77" s="114">
        <v>34265916.7018537</v>
      </c>
      <c r="E77" s="114">
        <v>4482368</v>
      </c>
      <c r="F77" s="80">
        <f>E77-D77</f>
        <v>-29783548.7018537</v>
      </c>
      <c r="G77" s="81">
        <f t="shared" si="4"/>
        <v>-0.86918873237798089</v>
      </c>
      <c r="H77" s="72"/>
      <c r="I77" s="72"/>
      <c r="J77" s="145"/>
      <c r="K77" s="162"/>
      <c r="L77" s="145"/>
      <c r="O77" s="72"/>
    </row>
    <row r="78" spans="1:15" s="67" customFormat="1" ht="40.5" x14ac:dyDescent="0.3">
      <c r="A78" s="26" t="s">
        <v>134</v>
      </c>
      <c r="B78" s="128" t="s">
        <v>135</v>
      </c>
      <c r="C78" s="10" t="s">
        <v>23</v>
      </c>
      <c r="D78" s="27">
        <f>D79+D80+D81+D82+D83+D84</f>
        <v>715</v>
      </c>
      <c r="E78" s="27">
        <f>E79+E80+E81+E82+E83+E84</f>
        <v>827</v>
      </c>
      <c r="F78" s="80">
        <f>E78-D78</f>
        <v>112</v>
      </c>
      <c r="G78" s="81">
        <f>+E78/D78-1</f>
        <v>0.15664335664335671</v>
      </c>
      <c r="H78" s="72"/>
      <c r="I78" s="72"/>
      <c r="J78" s="145"/>
      <c r="K78" s="162"/>
      <c r="L78" s="145"/>
      <c r="O78" s="72"/>
    </row>
    <row r="79" spans="1:15" ht="37.5" hidden="1" x14ac:dyDescent="0.3">
      <c r="A79" s="28" t="s">
        <v>136</v>
      </c>
      <c r="B79" s="129" t="s">
        <v>137</v>
      </c>
      <c r="C79" s="7" t="s">
        <v>23</v>
      </c>
      <c r="D79" s="114">
        <v>86</v>
      </c>
      <c r="E79" s="114">
        <v>48</v>
      </c>
      <c r="F79" s="78">
        <f t="shared" si="5"/>
        <v>-38</v>
      </c>
      <c r="G79" s="76">
        <f t="shared" si="4"/>
        <v>-0.44186046511627908</v>
      </c>
      <c r="K79" s="162"/>
      <c r="O79" s="191"/>
    </row>
    <row r="80" spans="1:15" ht="49.5" hidden="1" customHeight="1" x14ac:dyDescent="0.3">
      <c r="A80" s="28" t="s">
        <v>138</v>
      </c>
      <c r="B80" s="130" t="s">
        <v>9</v>
      </c>
      <c r="C80" s="7" t="s">
        <v>23</v>
      </c>
      <c r="D80" s="114">
        <v>55</v>
      </c>
      <c r="E80" s="114">
        <v>60</v>
      </c>
      <c r="F80" s="78">
        <f t="shared" si="5"/>
        <v>5</v>
      </c>
      <c r="G80" s="76">
        <f t="shared" si="4"/>
        <v>9.0909090909090828E-2</v>
      </c>
      <c r="K80" s="162"/>
      <c r="O80" s="191"/>
    </row>
    <row r="81" spans="1:15" ht="153.75" hidden="1" customHeight="1" x14ac:dyDescent="0.3">
      <c r="A81" s="28" t="s">
        <v>139</v>
      </c>
      <c r="B81" s="130" t="s">
        <v>140</v>
      </c>
      <c r="C81" s="7" t="s">
        <v>23</v>
      </c>
      <c r="D81" s="114">
        <v>11</v>
      </c>
      <c r="E81" s="114">
        <v>10</v>
      </c>
      <c r="F81" s="78">
        <f t="shared" si="5"/>
        <v>-1</v>
      </c>
      <c r="G81" s="76">
        <f t="shared" si="4"/>
        <v>-9.0909090909090939E-2</v>
      </c>
      <c r="H81" s="180"/>
      <c r="I81" s="180"/>
      <c r="J81" s="181"/>
      <c r="K81" s="162"/>
      <c r="O81" s="191"/>
    </row>
    <row r="82" spans="1:15" ht="49.5" hidden="1" customHeight="1" x14ac:dyDescent="0.3">
      <c r="A82" s="28" t="s">
        <v>141</v>
      </c>
      <c r="B82" s="130" t="s">
        <v>10</v>
      </c>
      <c r="C82" s="7" t="s">
        <v>23</v>
      </c>
      <c r="D82" s="114">
        <v>86</v>
      </c>
      <c r="E82" s="114">
        <v>27</v>
      </c>
      <c r="F82" s="78">
        <f t="shared" si="5"/>
        <v>-59</v>
      </c>
      <c r="G82" s="76">
        <f t="shared" si="4"/>
        <v>-0.68604651162790697</v>
      </c>
      <c r="K82" s="162"/>
      <c r="O82" s="191"/>
    </row>
    <row r="83" spans="1:15" ht="49.5" hidden="1" customHeight="1" x14ac:dyDescent="0.3">
      <c r="A83" s="28" t="s">
        <v>142</v>
      </c>
      <c r="B83" s="130" t="s">
        <v>7</v>
      </c>
      <c r="C83" s="7" t="s">
        <v>23</v>
      </c>
      <c r="D83" s="114">
        <v>70</v>
      </c>
      <c r="E83" s="114">
        <v>97</v>
      </c>
      <c r="F83" s="78">
        <f t="shared" si="5"/>
        <v>27</v>
      </c>
      <c r="G83" s="76">
        <f t="shared" si="4"/>
        <v>0.38571428571428568</v>
      </c>
      <c r="K83" s="162"/>
      <c r="O83" s="191"/>
    </row>
    <row r="84" spans="1:15" ht="49.5" hidden="1" customHeight="1" x14ac:dyDescent="0.3">
      <c r="A84" s="28" t="s">
        <v>143</v>
      </c>
      <c r="B84" s="130" t="s">
        <v>8</v>
      </c>
      <c r="C84" s="7" t="s">
        <v>23</v>
      </c>
      <c r="D84" s="114">
        <v>407</v>
      </c>
      <c r="E84" s="114">
        <v>585</v>
      </c>
      <c r="F84" s="78">
        <f t="shared" si="5"/>
        <v>178</v>
      </c>
      <c r="G84" s="76">
        <f t="shared" si="4"/>
        <v>0.4373464373464373</v>
      </c>
      <c r="K84" s="162"/>
      <c r="O84" s="191"/>
    </row>
    <row r="85" spans="1:15" s="83" customFormat="1" ht="60.75" x14ac:dyDescent="0.3">
      <c r="A85" s="2" t="s">
        <v>144</v>
      </c>
      <c r="B85" s="95" t="s">
        <v>145</v>
      </c>
      <c r="C85" s="10" t="s">
        <v>5</v>
      </c>
      <c r="D85" s="114">
        <v>9073320.7999999989</v>
      </c>
      <c r="E85" s="114">
        <v>10927573.299999999</v>
      </c>
      <c r="F85" s="80">
        <f>+E85-D85</f>
        <v>1854252.5</v>
      </c>
      <c r="G85" s="81">
        <f t="shared" si="4"/>
        <v>0.20436315885579615</v>
      </c>
      <c r="H85" s="82"/>
      <c r="I85" s="82"/>
      <c r="J85" s="148"/>
      <c r="K85" s="162"/>
      <c r="L85" s="148"/>
      <c r="O85" s="82"/>
    </row>
    <row r="86" spans="1:15" s="83" customFormat="1" ht="60.75" x14ac:dyDescent="0.3">
      <c r="A86" s="29" t="s">
        <v>146</v>
      </c>
      <c r="B86" s="30" t="s">
        <v>147</v>
      </c>
      <c r="C86" s="31" t="s">
        <v>5</v>
      </c>
      <c r="D86" s="80">
        <f>+D87+D88</f>
        <v>77295424.199999988</v>
      </c>
      <c r="E86" s="161">
        <f>+E87+E88</f>
        <v>26266797.262000002</v>
      </c>
      <c r="F86" s="96">
        <f t="shared" ref="F86:F92" si="6">+E86-D86</f>
        <v>-51028626.937999986</v>
      </c>
      <c r="G86" s="97">
        <f t="shared" si="4"/>
        <v>-0.660176555936412</v>
      </c>
      <c r="H86" s="82"/>
      <c r="I86" s="82"/>
      <c r="J86" s="148"/>
      <c r="K86" s="168"/>
      <c r="L86" s="170"/>
      <c r="O86" s="82"/>
    </row>
    <row r="87" spans="1:15" ht="37.5" hidden="1" x14ac:dyDescent="0.3">
      <c r="A87" s="32" t="s">
        <v>148</v>
      </c>
      <c r="B87" s="33" t="s">
        <v>149</v>
      </c>
      <c r="C87" s="5" t="s">
        <v>5</v>
      </c>
      <c r="D87" s="90">
        <f>+D94+D101</f>
        <v>24750530.100000001</v>
      </c>
      <c r="E87" s="90">
        <f>+E94+E101</f>
        <v>25110376.962000001</v>
      </c>
      <c r="F87" s="75">
        <f t="shared" si="6"/>
        <v>359846.86199999973</v>
      </c>
      <c r="G87" s="92">
        <f t="shared" si="4"/>
        <v>1.453895575351738E-2</v>
      </c>
      <c r="K87" s="162"/>
      <c r="O87" s="191"/>
    </row>
    <row r="88" spans="1:15" ht="37.5" hidden="1" x14ac:dyDescent="0.3">
      <c r="A88" s="32" t="s">
        <v>150</v>
      </c>
      <c r="B88" s="33" t="s">
        <v>151</v>
      </c>
      <c r="C88" s="5" t="s">
        <v>5</v>
      </c>
      <c r="D88" s="90">
        <f t="shared" ref="D88:D90" si="7">+D95+D102</f>
        <v>52544894.099999994</v>
      </c>
      <c r="E88" s="159">
        <f>+E95+E102</f>
        <v>1156420.3</v>
      </c>
      <c r="F88" s="75">
        <f t="shared" si="6"/>
        <v>-51388473.799999997</v>
      </c>
      <c r="G88" s="92">
        <f t="shared" si="4"/>
        <v>-0.9779917664730815</v>
      </c>
      <c r="K88" s="162"/>
      <c r="O88" s="191"/>
    </row>
    <row r="89" spans="1:15" ht="56.25" hidden="1" x14ac:dyDescent="0.3">
      <c r="A89" s="32" t="s">
        <v>152</v>
      </c>
      <c r="B89" s="33" t="s">
        <v>153</v>
      </c>
      <c r="C89" s="5" t="s">
        <v>5</v>
      </c>
      <c r="D89" s="90">
        <f t="shared" si="7"/>
        <v>24750530.100000001</v>
      </c>
      <c r="E89" s="90">
        <f>+E96+E103</f>
        <v>25110376.962000001</v>
      </c>
      <c r="F89" s="75">
        <f t="shared" si="6"/>
        <v>359846.86199999973</v>
      </c>
      <c r="G89" s="92">
        <f t="shared" si="4"/>
        <v>1.453895575351738E-2</v>
      </c>
      <c r="K89" s="162"/>
      <c r="O89" s="191"/>
    </row>
    <row r="90" spans="1:15" ht="37.5" hidden="1" x14ac:dyDescent="0.3">
      <c r="A90" s="32" t="s">
        <v>154</v>
      </c>
      <c r="B90" s="33" t="s">
        <v>155</v>
      </c>
      <c r="C90" s="5" t="s">
        <v>5</v>
      </c>
      <c r="D90" s="90">
        <f t="shared" si="7"/>
        <v>24790578.300000001</v>
      </c>
      <c r="E90" s="159">
        <f>+E97+E104</f>
        <v>25110698.262000002</v>
      </c>
      <c r="F90" s="75">
        <f t="shared" si="6"/>
        <v>320119.96200000122</v>
      </c>
      <c r="G90" s="92">
        <f t="shared" si="4"/>
        <v>1.2912968714408724E-2</v>
      </c>
      <c r="H90" s="191" t="str">
        <f>IF(D90=D107,"ОК","Ошибка")</f>
        <v>ОК</v>
      </c>
      <c r="I90" s="191" t="str">
        <f>IF(E90=E107,"ОК","Ошибка")</f>
        <v>ОК</v>
      </c>
      <c r="K90" s="162"/>
      <c r="L90" s="166"/>
      <c r="O90" s="191"/>
    </row>
    <row r="91" spans="1:15" ht="56.25" hidden="1" x14ac:dyDescent="0.3">
      <c r="A91" s="32" t="s">
        <v>156</v>
      </c>
      <c r="B91" s="33" t="s">
        <v>157</v>
      </c>
      <c r="C91" s="5" t="s">
        <v>5</v>
      </c>
      <c r="D91" s="90">
        <f>IF(D90&gt;D89,D90-D89,0)</f>
        <v>40048.199999999255</v>
      </c>
      <c r="E91" s="90">
        <f>IF(E90&gt;E89,E90-E89,0)</f>
        <v>321.30000000074506</v>
      </c>
      <c r="F91" s="75">
        <f t="shared" si="6"/>
        <v>-39726.89999999851</v>
      </c>
      <c r="G91" s="92">
        <f t="shared" si="4"/>
        <v>-0.99197716751312792</v>
      </c>
      <c r="K91" s="162"/>
      <c r="O91" s="191"/>
    </row>
    <row r="92" spans="1:15" ht="75" hidden="1" x14ac:dyDescent="0.3">
      <c r="A92" s="32" t="s">
        <v>158</v>
      </c>
      <c r="B92" s="33" t="s">
        <v>159</v>
      </c>
      <c r="C92" s="5" t="s">
        <v>5</v>
      </c>
      <c r="D92" s="90">
        <f>IF(D87&gt;D89,D87-D89,0)</f>
        <v>0</v>
      </c>
      <c r="E92" s="90">
        <f>IF(E87&gt;E89,E87-E89,0)</f>
        <v>0</v>
      </c>
      <c r="F92" s="75">
        <f t="shared" si="6"/>
        <v>0</v>
      </c>
      <c r="G92" s="92" t="e">
        <f t="shared" si="4"/>
        <v>#DIV/0!</v>
      </c>
      <c r="K92" s="162"/>
      <c r="O92" s="191"/>
    </row>
    <row r="93" spans="1:15" ht="37.5" x14ac:dyDescent="0.3">
      <c r="A93" s="34" t="s">
        <v>160</v>
      </c>
      <c r="B93" s="131" t="s">
        <v>161</v>
      </c>
      <c r="C93" s="35" t="s">
        <v>5</v>
      </c>
      <c r="D93" s="165">
        <f>+D94+D95</f>
        <v>42423997.099999994</v>
      </c>
      <c r="E93" s="165">
        <f>+E94+E95</f>
        <v>24587828.260000002</v>
      </c>
      <c r="F93" s="98">
        <f>+E93-D93</f>
        <v>-17836168.839999992</v>
      </c>
      <c r="G93" s="99">
        <f>+E93/D93-1</f>
        <v>-0.42042641097578226</v>
      </c>
      <c r="H93" s="191" t="str">
        <f>IF(D93=D94+D95,"ОК","Ошибка")</f>
        <v>ОК</v>
      </c>
      <c r="I93" s="191" t="str">
        <f>IF(E93=E94+E95,"ОК","Ошибка")</f>
        <v>ОК</v>
      </c>
      <c r="J93" s="171"/>
      <c r="K93" s="162"/>
      <c r="L93" s="166"/>
      <c r="M93" s="93"/>
      <c r="O93" s="191"/>
    </row>
    <row r="94" spans="1:15" s="77" customFormat="1" ht="37.5" hidden="1" x14ac:dyDescent="0.3">
      <c r="A94" s="11" t="s">
        <v>162</v>
      </c>
      <c r="B94" s="132" t="s">
        <v>163</v>
      </c>
      <c r="C94" s="5" t="s">
        <v>5</v>
      </c>
      <c r="D94" s="114">
        <v>24287318</v>
      </c>
      <c r="E94" s="114">
        <v>23602699.760000002</v>
      </c>
      <c r="F94" s="75">
        <f t="shared" ref="F94:F157" si="8">+E94-D94</f>
        <v>-684618.23999999836</v>
      </c>
      <c r="G94" s="92">
        <f t="shared" ref="G94:G157" si="9">+E94/D94-1</f>
        <v>-2.8188301400755678E-2</v>
      </c>
      <c r="H94" s="196"/>
      <c r="I94" s="191"/>
      <c r="J94" s="147"/>
      <c r="K94" s="168"/>
      <c r="L94" s="149"/>
      <c r="O94" s="191"/>
    </row>
    <row r="95" spans="1:15" s="77" customFormat="1" ht="37.5" hidden="1" x14ac:dyDescent="0.3">
      <c r="A95" s="11" t="s">
        <v>164</v>
      </c>
      <c r="B95" s="132" t="s">
        <v>529</v>
      </c>
      <c r="C95" s="5" t="s">
        <v>5</v>
      </c>
      <c r="D95" s="114">
        <v>18136679.09999999</v>
      </c>
      <c r="E95" s="114">
        <v>985128.5</v>
      </c>
      <c r="F95" s="75">
        <f t="shared" si="8"/>
        <v>-17151550.59999999</v>
      </c>
      <c r="G95" s="92">
        <f t="shared" si="9"/>
        <v>-0.94568308263225542</v>
      </c>
      <c r="H95" s="191"/>
      <c r="I95" s="61"/>
      <c r="J95" s="147"/>
      <c r="K95" s="162"/>
      <c r="L95" s="147"/>
      <c r="O95" s="191"/>
    </row>
    <row r="96" spans="1:15" s="77" customFormat="1" ht="37.5" hidden="1" x14ac:dyDescent="0.3">
      <c r="A96" s="117" t="s">
        <v>165</v>
      </c>
      <c r="B96" s="132" t="s">
        <v>166</v>
      </c>
      <c r="C96" s="5" t="s">
        <v>5</v>
      </c>
      <c r="D96" s="114">
        <v>24287318</v>
      </c>
      <c r="E96" s="114">
        <v>23602699.760000002</v>
      </c>
      <c r="F96" s="75">
        <f>+E96-D96</f>
        <v>-684618.23999999836</v>
      </c>
      <c r="G96" s="92">
        <f>+E96/D96-1</f>
        <v>-2.8188301400755678E-2</v>
      </c>
      <c r="H96" s="191" t="str">
        <f>IF(D96&gt;D94,"Ошибка","OK")</f>
        <v>OK</v>
      </c>
      <c r="I96" s="191" t="str">
        <f>IF(E96&gt;E94,"Ошибка","OK")</f>
        <v>OK</v>
      </c>
      <c r="J96" s="174"/>
      <c r="K96" s="162"/>
      <c r="L96" s="147"/>
      <c r="O96" s="191"/>
    </row>
    <row r="97" spans="1:15" s="77" customFormat="1" x14ac:dyDescent="0.3">
      <c r="A97" s="117" t="s">
        <v>167</v>
      </c>
      <c r="B97" s="132" t="s">
        <v>168</v>
      </c>
      <c r="C97" s="5" t="s">
        <v>5</v>
      </c>
      <c r="D97" s="114">
        <v>24287318</v>
      </c>
      <c r="E97" s="114">
        <v>23602699.760000002</v>
      </c>
      <c r="F97" s="75">
        <f>+E97-D97</f>
        <v>-684618.23999999836</v>
      </c>
      <c r="G97" s="92">
        <f>+E97/D97-1</f>
        <v>-2.8188301400755678E-2</v>
      </c>
      <c r="H97" s="191" t="str">
        <f>IF(D97&gt;D93,"Ошибка","OK")</f>
        <v>OK</v>
      </c>
      <c r="I97" s="191" t="str">
        <f>IF(E97&gt;E93,"Ошибка","OK")</f>
        <v>OK</v>
      </c>
      <c r="J97" s="147"/>
      <c r="K97" s="162"/>
      <c r="L97" s="147"/>
      <c r="N97" s="167"/>
      <c r="O97" s="191"/>
    </row>
    <row r="98" spans="1:15" s="77" customFormat="1" ht="37.5" hidden="1" x14ac:dyDescent="0.3">
      <c r="A98" s="117" t="s">
        <v>169</v>
      </c>
      <c r="B98" s="132" t="s">
        <v>530</v>
      </c>
      <c r="C98" s="5" t="s">
        <v>6</v>
      </c>
      <c r="D98" s="90">
        <f>IF(D97&gt;D96,D97-D96,0)</f>
        <v>0</v>
      </c>
      <c r="E98" s="90">
        <f>IF(E97&gt;E96,E97-E96,0)</f>
        <v>0</v>
      </c>
      <c r="F98" s="75">
        <f>+E98-D98</f>
        <v>0</v>
      </c>
      <c r="G98" s="92" t="e">
        <f>+E98/D98-1</f>
        <v>#DIV/0!</v>
      </c>
      <c r="H98" s="191" t="str">
        <f>IF(D98+D96=D97,"OK","Ошибка")</f>
        <v>OK</v>
      </c>
      <c r="I98" s="191" t="str">
        <f>IF(E98+E96=E97,"OK","Ошибка")</f>
        <v>OK</v>
      </c>
      <c r="J98" s="147"/>
      <c r="K98" s="162"/>
      <c r="L98" s="147"/>
      <c r="O98" s="191"/>
    </row>
    <row r="99" spans="1:15" s="77" customFormat="1" ht="37.5" hidden="1" x14ac:dyDescent="0.3">
      <c r="A99" s="117" t="s">
        <v>170</v>
      </c>
      <c r="B99" s="132" t="s">
        <v>171</v>
      </c>
      <c r="C99" s="7" t="s">
        <v>6</v>
      </c>
      <c r="D99" s="90">
        <f>IF(D94&gt;D96,D94-D96,0)</f>
        <v>0</v>
      </c>
      <c r="E99" s="90">
        <f>IF(E94&gt;E96,E94-E96,0)</f>
        <v>0</v>
      </c>
      <c r="F99" s="75">
        <f>+E99-D99</f>
        <v>0</v>
      </c>
      <c r="G99" s="92" t="e">
        <f>+E99/D99-1</f>
        <v>#DIV/0!</v>
      </c>
      <c r="H99" s="191"/>
      <c r="I99" s="191"/>
      <c r="J99" s="147"/>
      <c r="K99" s="162"/>
      <c r="L99" s="147"/>
      <c r="O99" s="191"/>
    </row>
    <row r="100" spans="1:15" ht="19.5" x14ac:dyDescent="0.3">
      <c r="A100" s="133" t="s">
        <v>172</v>
      </c>
      <c r="B100" s="131" t="s">
        <v>173</v>
      </c>
      <c r="C100" s="35" t="s">
        <v>5</v>
      </c>
      <c r="D100" s="84">
        <f>+D101+D102</f>
        <v>34871427.100000001</v>
      </c>
      <c r="E100" s="165">
        <f>+E101+E102</f>
        <v>1678969.0020000001</v>
      </c>
      <c r="F100" s="100">
        <f t="shared" si="8"/>
        <v>-33192458.098000001</v>
      </c>
      <c r="G100" s="101">
        <f t="shared" si="9"/>
        <v>-0.95185258701385356</v>
      </c>
      <c r="H100" s="191" t="str">
        <f>IF(D100=D101+D102,"ОК","Ошибка")</f>
        <v>ОК</v>
      </c>
      <c r="I100" s="191" t="str">
        <f>IF(E100=E101+E102,"ОК","Ошибка")</f>
        <v>ОК</v>
      </c>
      <c r="K100" s="162"/>
      <c r="L100" s="166"/>
      <c r="O100" s="191"/>
    </row>
    <row r="101" spans="1:15" s="77" customFormat="1" ht="37.5" hidden="1" x14ac:dyDescent="0.3">
      <c r="A101" s="117" t="s">
        <v>174</v>
      </c>
      <c r="B101" s="132" t="s">
        <v>175</v>
      </c>
      <c r="C101" s="5" t="s">
        <v>5</v>
      </c>
      <c r="D101" s="114">
        <v>463212.1</v>
      </c>
      <c r="E101" s="114">
        <f>1507998.502-321.3</f>
        <v>1507677.202</v>
      </c>
      <c r="F101" s="75">
        <f t="shared" si="8"/>
        <v>1044465.1020000001</v>
      </c>
      <c r="G101" s="92">
        <f t="shared" si="9"/>
        <v>2.2548312144695704</v>
      </c>
      <c r="H101" s="172"/>
      <c r="I101" s="191"/>
      <c r="J101" s="175"/>
      <c r="K101" s="162"/>
      <c r="L101" s="149"/>
      <c r="N101" s="167"/>
      <c r="O101" s="191"/>
    </row>
    <row r="102" spans="1:15" s="77" customFormat="1" ht="37.5" hidden="1" x14ac:dyDescent="0.3">
      <c r="A102" s="117" t="s">
        <v>176</v>
      </c>
      <c r="B102" s="132" t="s">
        <v>177</v>
      </c>
      <c r="C102" s="5" t="s">
        <v>5</v>
      </c>
      <c r="D102" s="114">
        <v>34408215</v>
      </c>
      <c r="E102" s="114">
        <f>170970.5+321.3</f>
        <v>171291.8</v>
      </c>
      <c r="F102" s="75">
        <f t="shared" si="8"/>
        <v>-34236923.200000003</v>
      </c>
      <c r="G102" s="92">
        <f t="shared" si="9"/>
        <v>-0.9950217760497021</v>
      </c>
      <c r="H102" s="191"/>
      <c r="I102" s="61"/>
      <c r="J102" s="147"/>
      <c r="K102" s="168"/>
      <c r="L102" s="149"/>
      <c r="O102" s="191"/>
    </row>
    <row r="103" spans="1:15" s="77" customFormat="1" ht="37.5" hidden="1" x14ac:dyDescent="0.3">
      <c r="A103" s="117" t="s">
        <v>178</v>
      </c>
      <c r="B103" s="132" t="s">
        <v>179</v>
      </c>
      <c r="C103" s="5" t="s">
        <v>5</v>
      </c>
      <c r="D103" s="114">
        <v>463212.1</v>
      </c>
      <c r="E103" s="114">
        <f>1507998.502-321.3</f>
        <v>1507677.202</v>
      </c>
      <c r="F103" s="75">
        <f t="shared" si="8"/>
        <v>1044465.1020000001</v>
      </c>
      <c r="G103" s="92">
        <f t="shared" si="9"/>
        <v>2.2548312144695704</v>
      </c>
      <c r="H103" s="191" t="str">
        <f>IF(D103&gt;D101,"Ошибка","OK")</f>
        <v>OK</v>
      </c>
      <c r="I103" s="191" t="str">
        <f>IF(E103&gt;E101,"Ошибка","OK")</f>
        <v>OK</v>
      </c>
      <c r="J103" s="147"/>
      <c r="K103" s="162"/>
      <c r="L103" s="147"/>
      <c r="O103" s="191"/>
    </row>
    <row r="104" spans="1:15" s="77" customFormat="1" x14ac:dyDescent="0.3">
      <c r="A104" s="117" t="s">
        <v>180</v>
      </c>
      <c r="B104" s="132" t="s">
        <v>181</v>
      </c>
      <c r="C104" s="5" t="s">
        <v>5</v>
      </c>
      <c r="D104" s="114">
        <v>503260.3</v>
      </c>
      <c r="E104" s="114">
        <v>1507998.5020000001</v>
      </c>
      <c r="F104" s="75">
        <f t="shared" si="8"/>
        <v>1004738.202</v>
      </c>
      <c r="G104" s="92">
        <f t="shared" si="9"/>
        <v>1.9964582980219183</v>
      </c>
      <c r="H104" s="191" t="str">
        <f>IF(D104&gt;D100,"Ошибка","OK")</f>
        <v>OK</v>
      </c>
      <c r="I104" s="191" t="str">
        <f>IF(E104&gt;E100,"Ошибка","OK")</f>
        <v>OK</v>
      </c>
      <c r="J104" s="174"/>
      <c r="K104" s="162"/>
      <c r="L104" s="147"/>
      <c r="M104" s="167"/>
      <c r="O104" s="191"/>
    </row>
    <row r="105" spans="1:15" s="77" customFormat="1" ht="37.5" hidden="1" x14ac:dyDescent="0.3">
      <c r="A105" s="117" t="s">
        <v>182</v>
      </c>
      <c r="B105" s="132" t="s">
        <v>183</v>
      </c>
      <c r="C105" s="5" t="s">
        <v>5</v>
      </c>
      <c r="D105" s="90">
        <f>IF(D104&gt;D103,D104-D103,0)</f>
        <v>40048.200000000012</v>
      </c>
      <c r="E105" s="159">
        <f>IF(E104&gt;E103,E104-E103,0)</f>
        <v>321.30000000004657</v>
      </c>
      <c r="F105" s="75">
        <f t="shared" si="8"/>
        <v>-39726.899999999965</v>
      </c>
      <c r="G105" s="92">
        <f t="shared" si="9"/>
        <v>-0.99197716751314546</v>
      </c>
      <c r="H105" s="191"/>
      <c r="I105" s="191"/>
      <c r="J105" s="147"/>
      <c r="K105" s="162"/>
      <c r="L105" s="147"/>
      <c r="O105" s="191"/>
    </row>
    <row r="106" spans="1:15" s="77" customFormat="1" ht="37.5" hidden="1" x14ac:dyDescent="0.3">
      <c r="A106" s="117" t="s">
        <v>184</v>
      </c>
      <c r="B106" s="132" t="s">
        <v>185</v>
      </c>
      <c r="C106" s="5" t="s">
        <v>5</v>
      </c>
      <c r="D106" s="90">
        <f>IF(D101&gt;D103,D101-D103,0)</f>
        <v>0</v>
      </c>
      <c r="E106" s="90">
        <f>IF(E101&gt;E103,E101-E103,0)</f>
        <v>0</v>
      </c>
      <c r="F106" s="75">
        <f t="shared" si="8"/>
        <v>0</v>
      </c>
      <c r="G106" s="92" t="e">
        <f t="shared" si="9"/>
        <v>#DIV/0!</v>
      </c>
      <c r="H106" s="191"/>
      <c r="I106" s="191"/>
      <c r="J106" s="147"/>
      <c r="K106" s="162"/>
      <c r="L106" s="147"/>
      <c r="O106" s="191"/>
    </row>
    <row r="107" spans="1:15" ht="56.25" hidden="1" x14ac:dyDescent="0.3">
      <c r="A107" s="117" t="s">
        <v>186</v>
      </c>
      <c r="B107" s="134" t="s">
        <v>187</v>
      </c>
      <c r="C107" s="5" t="s">
        <v>5</v>
      </c>
      <c r="D107" s="90">
        <f>+D108+D111</f>
        <v>24790578.300000001</v>
      </c>
      <c r="E107" s="90">
        <f>+E108+E111</f>
        <v>25110698.262000002</v>
      </c>
      <c r="F107" s="78">
        <f t="shared" si="8"/>
        <v>320119.96200000122</v>
      </c>
      <c r="G107" s="76">
        <f t="shared" si="9"/>
        <v>1.2912968714408724E-2</v>
      </c>
      <c r="J107" s="182"/>
      <c r="K107" s="162"/>
      <c r="O107" s="191"/>
    </row>
    <row r="108" spans="1:15" hidden="1" x14ac:dyDescent="0.3">
      <c r="A108" s="135" t="s">
        <v>188</v>
      </c>
      <c r="B108" s="136" t="s">
        <v>189</v>
      </c>
      <c r="C108" s="5" t="s">
        <v>5</v>
      </c>
      <c r="D108" s="90">
        <f>+D109+D110</f>
        <v>24287318</v>
      </c>
      <c r="E108" s="159">
        <f>+E109+E110</f>
        <v>23602699.760000002</v>
      </c>
      <c r="F108" s="78">
        <f t="shared" si="8"/>
        <v>-684618.23999999836</v>
      </c>
      <c r="G108" s="76">
        <f t="shared" si="9"/>
        <v>-2.8188301400755678E-2</v>
      </c>
      <c r="H108" s="191" t="str">
        <f>IF(D108=D97,"ОК","Ошибка")</f>
        <v>ОК</v>
      </c>
      <c r="I108" s="191" t="str">
        <f>IF(E108=E97,"ОК","Ошибка")</f>
        <v>ОК</v>
      </c>
      <c r="J108" s="195"/>
      <c r="K108" s="168"/>
      <c r="O108" s="191"/>
    </row>
    <row r="109" spans="1:15" s="77" customFormat="1" ht="75" hidden="1" x14ac:dyDescent="0.3">
      <c r="A109" s="135" t="s">
        <v>525</v>
      </c>
      <c r="B109" s="132" t="s">
        <v>191</v>
      </c>
      <c r="C109" s="5" t="s">
        <v>5</v>
      </c>
      <c r="D109" s="114">
        <v>13</v>
      </c>
      <c r="E109" s="114">
        <f>469933.3+381797.7-0.04</f>
        <v>851730.96</v>
      </c>
      <c r="F109" s="36">
        <f t="shared" si="8"/>
        <v>851717.96</v>
      </c>
      <c r="G109" s="103">
        <f t="shared" si="9"/>
        <v>65516.766153846154</v>
      </c>
      <c r="H109" s="191"/>
      <c r="I109" s="191"/>
      <c r="J109" s="176"/>
      <c r="K109" s="168"/>
      <c r="L109" s="147"/>
      <c r="M109" s="167"/>
      <c r="O109" s="191"/>
    </row>
    <row r="110" spans="1:15" s="77" customFormat="1" ht="37.5" hidden="1" x14ac:dyDescent="0.3">
      <c r="A110" s="135" t="s">
        <v>526</v>
      </c>
      <c r="B110" s="132" t="s">
        <v>192</v>
      </c>
      <c r="C110" s="5" t="s">
        <v>5</v>
      </c>
      <c r="D110" s="114">
        <v>24287305</v>
      </c>
      <c r="E110" s="114">
        <f>22716328.6+34640.2</f>
        <v>22750968.800000001</v>
      </c>
      <c r="F110" s="36">
        <f t="shared" si="8"/>
        <v>-1536336.1999999993</v>
      </c>
      <c r="G110" s="103">
        <f t="shared" si="9"/>
        <v>-6.3256759035224319E-2</v>
      </c>
      <c r="H110" s="172"/>
      <c r="I110" s="172"/>
      <c r="J110" s="174"/>
      <c r="K110" s="168"/>
      <c r="L110" s="147"/>
      <c r="M110" s="167"/>
      <c r="O110" s="191"/>
    </row>
    <row r="111" spans="1:15" hidden="1" x14ac:dyDescent="0.3">
      <c r="A111" s="135" t="s">
        <v>190</v>
      </c>
      <c r="B111" s="136" t="s">
        <v>193</v>
      </c>
      <c r="C111" s="5" t="s">
        <v>5</v>
      </c>
      <c r="D111" s="90">
        <f>+D112+D113</f>
        <v>503260.3</v>
      </c>
      <c r="E111" s="90">
        <f>+E112+E113</f>
        <v>1507998.5019999999</v>
      </c>
      <c r="F111" s="78">
        <f>+E111-D111</f>
        <v>1004738.2019999998</v>
      </c>
      <c r="G111" s="76">
        <f t="shared" si="9"/>
        <v>1.9964582980219179</v>
      </c>
      <c r="H111" s="191" t="str">
        <f>IF(D111=D104,"ОК","Ошибка")</f>
        <v>ОК</v>
      </c>
      <c r="I111" s="191" t="str">
        <f>IF(E111=E104,"ОК","Ошибка")</f>
        <v>ОК</v>
      </c>
      <c r="J111" s="166"/>
      <c r="K111" s="162"/>
      <c r="L111" s="166"/>
      <c r="O111" s="191"/>
    </row>
    <row r="112" spans="1:15" ht="37.5" hidden="1" x14ac:dyDescent="0.3">
      <c r="A112" s="135" t="s">
        <v>527</v>
      </c>
      <c r="B112" s="132" t="s">
        <v>194</v>
      </c>
      <c r="C112" s="5" t="s">
        <v>5</v>
      </c>
      <c r="D112" s="114">
        <v>488265.5</v>
      </c>
      <c r="E112" s="114">
        <f>594473.6+1800.1+0.002</f>
        <v>596273.70199999993</v>
      </c>
      <c r="F112" s="78">
        <f t="shared" si="8"/>
        <v>108008.20199999993</v>
      </c>
      <c r="G112" s="76">
        <f t="shared" si="9"/>
        <v>0.22120793297908614</v>
      </c>
      <c r="H112" s="180"/>
      <c r="I112" s="180"/>
      <c r="J112" s="177"/>
      <c r="K112" s="178"/>
      <c r="O112" s="191"/>
    </row>
    <row r="113" spans="1:15" ht="37.5" hidden="1" x14ac:dyDescent="0.3">
      <c r="A113" s="135" t="s">
        <v>528</v>
      </c>
      <c r="B113" s="132" t="s">
        <v>195</v>
      </c>
      <c r="C113" s="5" t="s">
        <v>5</v>
      </c>
      <c r="D113" s="114">
        <v>14994.8</v>
      </c>
      <c r="E113" s="114">
        <f>910500.7+1224.1</f>
        <v>911724.79999999993</v>
      </c>
      <c r="F113" s="78">
        <f t="shared" si="8"/>
        <v>896729.99999999988</v>
      </c>
      <c r="G113" s="76">
        <f t="shared" si="9"/>
        <v>59.802731613626058</v>
      </c>
      <c r="J113" s="177"/>
      <c r="K113" s="178"/>
      <c r="O113" s="191"/>
    </row>
    <row r="114" spans="1:15" ht="37.5" x14ac:dyDescent="0.3">
      <c r="A114" s="117" t="s">
        <v>196</v>
      </c>
      <c r="B114" s="137" t="s">
        <v>197</v>
      </c>
      <c r="C114" s="19" t="s">
        <v>5</v>
      </c>
      <c r="D114" s="90">
        <f>D86-D107</f>
        <v>52504845.899999991</v>
      </c>
      <c r="E114" s="159">
        <f>E86-E107</f>
        <v>1156099</v>
      </c>
      <c r="F114" s="78">
        <f t="shared" si="8"/>
        <v>-51348746.899999991</v>
      </c>
      <c r="G114" s="76">
        <f t="shared" si="9"/>
        <v>-0.97798109907413322</v>
      </c>
      <c r="H114" s="172"/>
      <c r="I114" s="61"/>
      <c r="K114" s="162"/>
      <c r="O114" s="191"/>
    </row>
    <row r="115" spans="1:15" ht="87.6" hidden="1" customHeight="1" x14ac:dyDescent="0.3">
      <c r="A115" s="117" t="s">
        <v>198</v>
      </c>
      <c r="B115" s="138" t="s">
        <v>199</v>
      </c>
      <c r="C115" s="19" t="s">
        <v>5</v>
      </c>
      <c r="D115" s="114">
        <v>0</v>
      </c>
      <c r="E115" s="114">
        <v>0</v>
      </c>
      <c r="F115" s="78">
        <f t="shared" si="8"/>
        <v>0</v>
      </c>
      <c r="G115" s="76" t="e">
        <f t="shared" si="9"/>
        <v>#DIV/0!</v>
      </c>
      <c r="K115" s="162"/>
      <c r="L115" s="147"/>
      <c r="O115" s="191"/>
    </row>
    <row r="116" spans="1:15" ht="56.25" x14ac:dyDescent="0.3">
      <c r="A116" s="117" t="s">
        <v>200</v>
      </c>
      <c r="B116" s="138" t="s">
        <v>201</v>
      </c>
      <c r="C116" s="7" t="s">
        <v>5</v>
      </c>
      <c r="D116" s="198">
        <v>10687295.600000001</v>
      </c>
      <c r="E116" s="114">
        <v>2908109.8000000003</v>
      </c>
      <c r="F116" s="78">
        <f t="shared" si="8"/>
        <v>-7779185.8000000007</v>
      </c>
      <c r="G116" s="76">
        <f t="shared" si="9"/>
        <v>-0.72789095493905864</v>
      </c>
      <c r="H116" s="61"/>
      <c r="I116" s="61"/>
      <c r="J116" s="150"/>
      <c r="K116" s="168"/>
      <c r="O116" s="191"/>
    </row>
    <row r="117" spans="1:15" ht="93.75" x14ac:dyDescent="0.3">
      <c r="A117" s="117" t="s">
        <v>202</v>
      </c>
      <c r="B117" s="138" t="s">
        <v>203</v>
      </c>
      <c r="C117" s="7" t="s">
        <v>5</v>
      </c>
      <c r="D117" s="114">
        <v>8406892.0999999996</v>
      </c>
      <c r="E117" s="114">
        <v>1855575.1</v>
      </c>
      <c r="F117" s="78">
        <f t="shared" si="8"/>
        <v>-6551317</v>
      </c>
      <c r="G117" s="76">
        <f t="shared" si="9"/>
        <v>-0.77927930108678334</v>
      </c>
      <c r="H117" s="197"/>
      <c r="I117" s="61"/>
      <c r="J117" s="150"/>
      <c r="K117" s="162"/>
      <c r="O117" s="104"/>
    </row>
    <row r="118" spans="1:15" s="83" customFormat="1" ht="101.25" x14ac:dyDescent="0.3">
      <c r="A118" s="121" t="s">
        <v>204</v>
      </c>
      <c r="B118" s="139" t="s">
        <v>205</v>
      </c>
      <c r="C118" s="10" t="s">
        <v>23</v>
      </c>
      <c r="D118" s="80">
        <f>+D119+D120</f>
        <v>274</v>
      </c>
      <c r="E118" s="161">
        <f>+E119+E120</f>
        <v>304</v>
      </c>
      <c r="F118" s="105">
        <f t="shared" si="8"/>
        <v>30</v>
      </c>
      <c r="G118" s="106">
        <f t="shared" si="9"/>
        <v>0.10948905109489049</v>
      </c>
      <c r="H118" s="191" t="str">
        <f>IF(D118=D125+D132,"ОК","Ошибка")</f>
        <v>ОК</v>
      </c>
      <c r="I118" s="191" t="str">
        <f>IF(E118=E125+E132,"ОК","Ошибка")</f>
        <v>ОК</v>
      </c>
      <c r="J118" s="148"/>
      <c r="K118" s="168"/>
      <c r="L118" s="148"/>
      <c r="O118" s="72"/>
    </row>
    <row r="119" spans="1:15" ht="56.25" hidden="1" x14ac:dyDescent="0.3">
      <c r="A119" s="117" t="s">
        <v>206</v>
      </c>
      <c r="B119" s="140" t="s">
        <v>207</v>
      </c>
      <c r="C119" s="7" t="s">
        <v>23</v>
      </c>
      <c r="D119" s="90">
        <f t="shared" ref="D119:E122" si="10">+D126+D133</f>
        <v>141</v>
      </c>
      <c r="E119" s="90">
        <f t="shared" si="10"/>
        <v>226</v>
      </c>
      <c r="F119" s="78">
        <f>+E119-D119</f>
        <v>85</v>
      </c>
      <c r="G119" s="76">
        <f>+E119/D119-1</f>
        <v>0.60283687943262421</v>
      </c>
      <c r="K119" s="162"/>
      <c r="O119" s="191"/>
    </row>
    <row r="120" spans="1:15" ht="56.25" hidden="1" x14ac:dyDescent="0.3">
      <c r="A120" s="117" t="s">
        <v>208</v>
      </c>
      <c r="B120" s="140" t="s">
        <v>209</v>
      </c>
      <c r="C120" s="7" t="s">
        <v>23</v>
      </c>
      <c r="D120" s="90">
        <f t="shared" si="10"/>
        <v>133</v>
      </c>
      <c r="E120" s="90">
        <f t="shared" si="10"/>
        <v>78</v>
      </c>
      <c r="F120" s="78">
        <f>+E120-D120</f>
        <v>-55</v>
      </c>
      <c r="G120" s="76">
        <f>+E120/D120-1</f>
        <v>-0.4135338345864662</v>
      </c>
      <c r="K120" s="162"/>
      <c r="O120" s="191"/>
    </row>
    <row r="121" spans="1:15" ht="56.25" hidden="1" x14ac:dyDescent="0.3">
      <c r="A121" s="117" t="s">
        <v>210</v>
      </c>
      <c r="B121" s="140" t="s">
        <v>211</v>
      </c>
      <c r="C121" s="7" t="s">
        <v>23</v>
      </c>
      <c r="D121" s="90">
        <f t="shared" si="10"/>
        <v>141</v>
      </c>
      <c r="E121" s="90">
        <f t="shared" si="10"/>
        <v>226</v>
      </c>
      <c r="F121" s="78">
        <f t="shared" si="8"/>
        <v>85</v>
      </c>
      <c r="G121" s="76">
        <f t="shared" si="9"/>
        <v>0.60283687943262421</v>
      </c>
      <c r="H121" s="191" t="str">
        <f>IF(D121&gt;D119,"Ошибка","OK")</f>
        <v>OK</v>
      </c>
      <c r="I121" s="191" t="str">
        <f>IF(E121&gt;E119,"Ошибка","OK")</f>
        <v>OK</v>
      </c>
      <c r="K121" s="162"/>
      <c r="O121" s="191"/>
    </row>
    <row r="122" spans="1:15" ht="37.5" hidden="1" x14ac:dyDescent="0.3">
      <c r="A122" s="117" t="s">
        <v>212</v>
      </c>
      <c r="B122" s="140" t="s">
        <v>213</v>
      </c>
      <c r="C122" s="7" t="s">
        <v>23</v>
      </c>
      <c r="D122" s="90">
        <f t="shared" si="10"/>
        <v>144</v>
      </c>
      <c r="E122" s="90">
        <f t="shared" si="10"/>
        <v>229</v>
      </c>
      <c r="F122" s="78">
        <f t="shared" si="8"/>
        <v>85</v>
      </c>
      <c r="G122" s="76">
        <f t="shared" si="9"/>
        <v>0.59027777777777768</v>
      </c>
      <c r="H122" s="191" t="str">
        <f>IF(D122&gt;D118,"Ошибка","OK")</f>
        <v>OK</v>
      </c>
      <c r="I122" s="191" t="str">
        <f>IF(E122&gt;E118,"Ошибка","OK")</f>
        <v>OK</v>
      </c>
      <c r="K122" s="162"/>
      <c r="O122" s="191"/>
    </row>
    <row r="123" spans="1:15" ht="56.25" hidden="1" x14ac:dyDescent="0.3">
      <c r="A123" s="117" t="s">
        <v>214</v>
      </c>
      <c r="B123" s="140" t="s">
        <v>215</v>
      </c>
      <c r="C123" s="7" t="s">
        <v>23</v>
      </c>
      <c r="D123" s="90">
        <f>IF(D122&gt;D121,D122-D121,0)</f>
        <v>3</v>
      </c>
      <c r="E123" s="90">
        <f>IF(E122&gt;E121,E122-E121,0)</f>
        <v>3</v>
      </c>
      <c r="F123" s="78">
        <f t="shared" si="8"/>
        <v>0</v>
      </c>
      <c r="G123" s="76">
        <f t="shared" si="9"/>
        <v>0</v>
      </c>
      <c r="K123" s="162"/>
      <c r="O123" s="191"/>
    </row>
    <row r="124" spans="1:15" ht="56.25" hidden="1" x14ac:dyDescent="0.3">
      <c r="A124" s="117" t="s">
        <v>216</v>
      </c>
      <c r="B124" s="140" t="s">
        <v>217</v>
      </c>
      <c r="C124" s="7" t="s">
        <v>23</v>
      </c>
      <c r="D124" s="90">
        <f>IF(D119&gt;D121,D119-D121,0)</f>
        <v>0</v>
      </c>
      <c r="E124" s="90">
        <f>IF(E119&gt;E121,E119-E121,0)</f>
        <v>0</v>
      </c>
      <c r="F124" s="78">
        <f t="shared" si="8"/>
        <v>0</v>
      </c>
      <c r="G124" s="76" t="e">
        <f t="shared" si="9"/>
        <v>#DIV/0!</v>
      </c>
      <c r="H124" s="53"/>
      <c r="I124" s="53"/>
      <c r="K124" s="162"/>
    </row>
    <row r="125" spans="1:15" ht="75" x14ac:dyDescent="0.3">
      <c r="A125" s="133" t="s">
        <v>218</v>
      </c>
      <c r="B125" s="141" t="s">
        <v>219</v>
      </c>
      <c r="C125" s="39" t="s">
        <v>23</v>
      </c>
      <c r="D125" s="84">
        <f>+D126+D127</f>
        <v>50</v>
      </c>
      <c r="E125" s="84">
        <f>+E126+E127</f>
        <v>70</v>
      </c>
      <c r="F125" s="84">
        <f t="shared" si="8"/>
        <v>20</v>
      </c>
      <c r="G125" s="85">
        <f t="shared" si="9"/>
        <v>0.39999999999999991</v>
      </c>
      <c r="H125" s="191" t="str">
        <f>IF(D129&gt;D125,"Ошибка","OK")</f>
        <v>OK</v>
      </c>
      <c r="I125" s="191" t="str">
        <f>IF(E129&gt;E125,"Ошибка","OK")</f>
        <v>OK</v>
      </c>
      <c r="K125" s="162"/>
      <c r="O125" s="191"/>
    </row>
    <row r="126" spans="1:15" ht="37.5" hidden="1" x14ac:dyDescent="0.3">
      <c r="A126" s="117" t="s">
        <v>220</v>
      </c>
      <c r="B126" s="140" t="s">
        <v>221</v>
      </c>
      <c r="C126" s="7" t="s">
        <v>23</v>
      </c>
      <c r="D126" s="114">
        <v>34</v>
      </c>
      <c r="E126" s="114">
        <v>44</v>
      </c>
      <c r="F126" s="78">
        <f t="shared" si="8"/>
        <v>10</v>
      </c>
      <c r="G126" s="76">
        <f t="shared" si="9"/>
        <v>0.29411764705882359</v>
      </c>
      <c r="K126" s="162"/>
      <c r="O126" s="191"/>
    </row>
    <row r="127" spans="1:15" ht="37.5" hidden="1" x14ac:dyDescent="0.3">
      <c r="A127" s="117" t="s">
        <v>222</v>
      </c>
      <c r="B127" s="140" t="s">
        <v>223</v>
      </c>
      <c r="C127" s="7" t="s">
        <v>23</v>
      </c>
      <c r="D127" s="114">
        <v>16</v>
      </c>
      <c r="E127" s="114">
        <v>26</v>
      </c>
      <c r="F127" s="78">
        <f t="shared" si="8"/>
        <v>10</v>
      </c>
      <c r="G127" s="76">
        <f t="shared" si="9"/>
        <v>0.625</v>
      </c>
      <c r="K127" s="162"/>
      <c r="O127" s="191"/>
    </row>
    <row r="128" spans="1:15" ht="37.5" hidden="1" x14ac:dyDescent="0.3">
      <c r="A128" s="117" t="s">
        <v>224</v>
      </c>
      <c r="B128" s="140" t="s">
        <v>225</v>
      </c>
      <c r="C128" s="7" t="s">
        <v>23</v>
      </c>
      <c r="D128" s="114">
        <v>34</v>
      </c>
      <c r="E128" s="114">
        <v>44</v>
      </c>
      <c r="F128" s="78">
        <f t="shared" si="8"/>
        <v>10</v>
      </c>
      <c r="G128" s="76">
        <f t="shared" si="9"/>
        <v>0.29411764705882359</v>
      </c>
      <c r="H128" s="191" t="str">
        <f>IF(D128&gt;D126,"Ошибка","OK")</f>
        <v>OK</v>
      </c>
      <c r="I128" s="191" t="str">
        <f>IF(E128&gt;E126,"Ошибка","OK")</f>
        <v>OK</v>
      </c>
      <c r="K128" s="162"/>
      <c r="O128" s="191"/>
    </row>
    <row r="129" spans="1:15" ht="37.5" x14ac:dyDescent="0.3">
      <c r="A129" s="117" t="s">
        <v>226</v>
      </c>
      <c r="B129" s="140" t="s">
        <v>227</v>
      </c>
      <c r="C129" s="7" t="s">
        <v>23</v>
      </c>
      <c r="D129" s="114">
        <v>35</v>
      </c>
      <c r="E129" s="114">
        <v>44</v>
      </c>
      <c r="F129" s="78">
        <f t="shared" si="8"/>
        <v>9</v>
      </c>
      <c r="G129" s="76">
        <f t="shared" si="9"/>
        <v>0.25714285714285712</v>
      </c>
      <c r="K129" s="162"/>
      <c r="O129" s="191"/>
    </row>
    <row r="130" spans="1:15" ht="56.25" hidden="1" x14ac:dyDescent="0.3">
      <c r="A130" s="117" t="s">
        <v>228</v>
      </c>
      <c r="B130" s="140" t="s">
        <v>229</v>
      </c>
      <c r="C130" s="7" t="s">
        <v>23</v>
      </c>
      <c r="D130" s="90">
        <f>IF(D129&gt;D128,D129-D128,0)</f>
        <v>1</v>
      </c>
      <c r="E130" s="160">
        <f>IF(E129&gt;E128,E129-E128,0)</f>
        <v>0</v>
      </c>
      <c r="F130" s="78">
        <f t="shared" si="8"/>
        <v>-1</v>
      </c>
      <c r="G130" s="76">
        <f t="shared" si="9"/>
        <v>-1</v>
      </c>
      <c r="H130" s="191" t="str">
        <f>IF(D130+D128=D129,"OK","Ошибка")</f>
        <v>OK</v>
      </c>
      <c r="I130" s="191" t="str">
        <f>IF(E130+E128=E129,"OK","Ошибка")</f>
        <v>OK</v>
      </c>
      <c r="K130" s="162"/>
      <c r="O130" s="191"/>
    </row>
    <row r="131" spans="1:15" ht="56.25" hidden="1" x14ac:dyDescent="0.3">
      <c r="A131" s="117" t="s">
        <v>230</v>
      </c>
      <c r="B131" s="140" t="s">
        <v>231</v>
      </c>
      <c r="C131" s="7" t="s">
        <v>23</v>
      </c>
      <c r="D131" s="90">
        <f>IF(D126&gt;D128,D126-D128,0)</f>
        <v>0</v>
      </c>
      <c r="E131" s="90">
        <f>IF(E126&gt;E128,E126-E128,0)</f>
        <v>0</v>
      </c>
      <c r="F131" s="78">
        <f>+E131-D131</f>
        <v>0</v>
      </c>
      <c r="G131" s="76" t="e">
        <f t="shared" si="9"/>
        <v>#DIV/0!</v>
      </c>
      <c r="K131" s="162"/>
      <c r="O131" s="191"/>
    </row>
    <row r="132" spans="1:15" ht="37.5" x14ac:dyDescent="0.3">
      <c r="A132" s="133" t="s">
        <v>232</v>
      </c>
      <c r="B132" s="141" t="s">
        <v>233</v>
      </c>
      <c r="C132" s="39" t="s">
        <v>23</v>
      </c>
      <c r="D132" s="84">
        <f>+D133+D134</f>
        <v>224</v>
      </c>
      <c r="E132" s="165">
        <f>+E133+E134</f>
        <v>234</v>
      </c>
      <c r="F132" s="84">
        <f t="shared" si="8"/>
        <v>10</v>
      </c>
      <c r="G132" s="85">
        <f t="shared" si="9"/>
        <v>4.4642857142857206E-2</v>
      </c>
      <c r="K132" s="162"/>
      <c r="O132" s="191"/>
    </row>
    <row r="133" spans="1:15" ht="37.5" hidden="1" x14ac:dyDescent="0.3">
      <c r="A133" s="117" t="s">
        <v>234</v>
      </c>
      <c r="B133" s="140" t="s">
        <v>235</v>
      </c>
      <c r="C133" s="7" t="s">
        <v>23</v>
      </c>
      <c r="D133" s="114">
        <v>107</v>
      </c>
      <c r="E133" s="114">
        <f>185-3</f>
        <v>182</v>
      </c>
      <c r="F133" s="78">
        <f t="shared" si="8"/>
        <v>75</v>
      </c>
      <c r="G133" s="76">
        <f t="shared" si="9"/>
        <v>0.7009345794392523</v>
      </c>
      <c r="K133" s="162"/>
      <c r="O133" s="191"/>
    </row>
    <row r="134" spans="1:15" ht="37.5" hidden="1" x14ac:dyDescent="0.3">
      <c r="A134" s="117" t="s">
        <v>236</v>
      </c>
      <c r="B134" s="140" t="s">
        <v>237</v>
      </c>
      <c r="C134" s="7" t="s">
        <v>23</v>
      </c>
      <c r="D134" s="114">
        <v>117</v>
      </c>
      <c r="E134" s="114">
        <f>49+3</f>
        <v>52</v>
      </c>
      <c r="F134" s="78">
        <f t="shared" si="8"/>
        <v>-65</v>
      </c>
      <c r="G134" s="76">
        <f t="shared" si="9"/>
        <v>-0.55555555555555558</v>
      </c>
      <c r="K134" s="162"/>
      <c r="O134" s="191"/>
    </row>
    <row r="135" spans="1:15" ht="37.5" hidden="1" x14ac:dyDescent="0.3">
      <c r="A135" s="117" t="s">
        <v>238</v>
      </c>
      <c r="B135" s="140" t="s">
        <v>239</v>
      </c>
      <c r="C135" s="7" t="s">
        <v>23</v>
      </c>
      <c r="D135" s="114">
        <v>107</v>
      </c>
      <c r="E135" s="114">
        <f>185-3</f>
        <v>182</v>
      </c>
      <c r="F135" s="78">
        <f t="shared" si="8"/>
        <v>75</v>
      </c>
      <c r="G135" s="76">
        <f t="shared" si="9"/>
        <v>0.7009345794392523</v>
      </c>
      <c r="H135" s="191" t="str">
        <f>IF(D135&gt;D133,"Ошибка","OK")</f>
        <v>OK</v>
      </c>
      <c r="I135" s="191" t="str">
        <f>IF(E135&gt;E133,"Ошибка","OK")</f>
        <v>OK</v>
      </c>
      <c r="K135" s="162"/>
      <c r="O135" s="191"/>
    </row>
    <row r="136" spans="1:15" ht="34.9" customHeight="1" x14ac:dyDescent="0.3">
      <c r="A136" s="117" t="s">
        <v>240</v>
      </c>
      <c r="B136" s="140" t="s">
        <v>241</v>
      </c>
      <c r="C136" s="7" t="s">
        <v>23</v>
      </c>
      <c r="D136" s="114">
        <v>109</v>
      </c>
      <c r="E136" s="114">
        <v>185</v>
      </c>
      <c r="F136" s="78">
        <f t="shared" si="8"/>
        <v>76</v>
      </c>
      <c r="G136" s="76">
        <f t="shared" si="9"/>
        <v>0.69724770642201839</v>
      </c>
      <c r="H136" s="191" t="str">
        <f>IF(D136&gt;D132,"Ошибка","OK")</f>
        <v>OK</v>
      </c>
      <c r="I136" s="191" t="str">
        <f>IF(E136&gt;E132,"Ошибка","OK")</f>
        <v>OK</v>
      </c>
      <c r="K136" s="162"/>
      <c r="O136" s="191"/>
    </row>
    <row r="137" spans="1:15" ht="37.5" hidden="1" x14ac:dyDescent="0.3">
      <c r="A137" s="117" t="s">
        <v>242</v>
      </c>
      <c r="B137" s="140" t="s">
        <v>243</v>
      </c>
      <c r="C137" s="7" t="s">
        <v>23</v>
      </c>
      <c r="D137" s="90">
        <f>IF(D136&gt;D135,D136-D135,0)</f>
        <v>2</v>
      </c>
      <c r="E137" s="90">
        <f>IF(E136&gt;E135,E136-E135,0)</f>
        <v>3</v>
      </c>
      <c r="F137" s="78">
        <f t="shared" si="8"/>
        <v>1</v>
      </c>
      <c r="G137" s="76">
        <f t="shared" si="9"/>
        <v>0.5</v>
      </c>
      <c r="H137" s="191" t="str">
        <f>IF(D137+D135=D136,"OK","Ошибка")</f>
        <v>OK</v>
      </c>
      <c r="I137" s="191" t="str">
        <f>IF(E137+E135=E136,"OK","Ошибка")</f>
        <v>OK</v>
      </c>
      <c r="K137" s="162"/>
      <c r="O137" s="191"/>
    </row>
    <row r="138" spans="1:15" ht="37.5" hidden="1" x14ac:dyDescent="0.3">
      <c r="A138" s="117" t="s">
        <v>244</v>
      </c>
      <c r="B138" s="140" t="s">
        <v>245</v>
      </c>
      <c r="C138" s="7" t="s">
        <v>23</v>
      </c>
      <c r="D138" s="90">
        <f>IF(D133&gt;D135,D133-D135,0)</f>
        <v>0</v>
      </c>
      <c r="E138" s="90">
        <f>IF(E133&gt;E135,E133-E135,0)</f>
        <v>0</v>
      </c>
      <c r="F138" s="78">
        <f t="shared" si="8"/>
        <v>0</v>
      </c>
      <c r="G138" s="76" t="e">
        <f t="shared" si="9"/>
        <v>#DIV/0!</v>
      </c>
      <c r="K138" s="162"/>
      <c r="O138" s="191"/>
    </row>
    <row r="139" spans="1:15" s="67" customFormat="1" ht="182.25" x14ac:dyDescent="0.3">
      <c r="A139" s="121" t="s">
        <v>246</v>
      </c>
      <c r="B139" s="139" t="s">
        <v>247</v>
      </c>
      <c r="C139" s="3" t="s">
        <v>23</v>
      </c>
      <c r="D139" s="40">
        <f>D140+D141+D142+D143+D144+D146+D145</f>
        <v>5</v>
      </c>
      <c r="E139" s="40">
        <f>E140+E141+E142+E143+E144+E146+E145</f>
        <v>1</v>
      </c>
      <c r="F139" s="80">
        <f t="shared" si="8"/>
        <v>-4</v>
      </c>
      <c r="G139" s="81">
        <f t="shared" si="9"/>
        <v>-0.8</v>
      </c>
      <c r="H139" s="72"/>
      <c r="I139" s="72"/>
      <c r="J139" s="151"/>
      <c r="K139" s="162"/>
      <c r="L139" s="145"/>
      <c r="O139" s="72"/>
    </row>
    <row r="140" spans="1:15" ht="75" hidden="1" x14ac:dyDescent="0.3">
      <c r="A140" s="117" t="s">
        <v>248</v>
      </c>
      <c r="B140" s="140" t="s">
        <v>249</v>
      </c>
      <c r="C140" s="7" t="s">
        <v>23</v>
      </c>
      <c r="D140" s="114">
        <v>5</v>
      </c>
      <c r="E140" s="114">
        <v>0</v>
      </c>
      <c r="F140" s="78">
        <f t="shared" si="8"/>
        <v>-5</v>
      </c>
      <c r="G140" s="76">
        <f t="shared" si="9"/>
        <v>-1</v>
      </c>
      <c r="H140" s="53"/>
      <c r="K140" s="162"/>
    </row>
    <row r="141" spans="1:15" ht="56.25" hidden="1" x14ac:dyDescent="0.3">
      <c r="A141" s="117" t="s">
        <v>250</v>
      </c>
      <c r="B141" s="140" t="s">
        <v>251</v>
      </c>
      <c r="C141" s="7" t="s">
        <v>23</v>
      </c>
      <c r="D141" s="114">
        <v>0</v>
      </c>
      <c r="E141" s="114">
        <v>0</v>
      </c>
      <c r="F141" s="78">
        <f t="shared" si="8"/>
        <v>0</v>
      </c>
      <c r="G141" s="76" t="e">
        <f t="shared" si="9"/>
        <v>#DIV/0!</v>
      </c>
      <c r="H141" s="53"/>
      <c r="K141" s="162"/>
    </row>
    <row r="142" spans="1:15" ht="37.5" hidden="1" x14ac:dyDescent="0.3">
      <c r="A142" s="117" t="s">
        <v>252</v>
      </c>
      <c r="B142" s="140" t="s">
        <v>253</v>
      </c>
      <c r="C142" s="7" t="s">
        <v>23</v>
      </c>
      <c r="D142" s="114">
        <v>0</v>
      </c>
      <c r="E142" s="114">
        <v>0</v>
      </c>
      <c r="F142" s="78">
        <f t="shared" si="8"/>
        <v>0</v>
      </c>
      <c r="G142" s="76" t="e">
        <f t="shared" si="9"/>
        <v>#DIV/0!</v>
      </c>
      <c r="H142" s="102"/>
      <c r="K142" s="162"/>
      <c r="O142" s="102"/>
    </row>
    <row r="143" spans="1:15" ht="56.25" hidden="1" x14ac:dyDescent="0.3">
      <c r="A143" s="117" t="s">
        <v>254</v>
      </c>
      <c r="B143" s="140" t="s">
        <v>255</v>
      </c>
      <c r="C143" s="7" t="s">
        <v>23</v>
      </c>
      <c r="D143" s="114">
        <v>0</v>
      </c>
      <c r="E143" s="114">
        <v>1</v>
      </c>
      <c r="F143" s="78">
        <f t="shared" si="8"/>
        <v>1</v>
      </c>
      <c r="G143" s="76" t="e">
        <f t="shared" si="9"/>
        <v>#DIV/0!</v>
      </c>
      <c r="H143" s="102"/>
      <c r="K143" s="162"/>
      <c r="O143" s="102"/>
    </row>
    <row r="144" spans="1:15" ht="56.25" hidden="1" x14ac:dyDescent="0.3">
      <c r="A144" s="117" t="s">
        <v>256</v>
      </c>
      <c r="B144" s="140" t="s">
        <v>257</v>
      </c>
      <c r="C144" s="7" t="s">
        <v>23</v>
      </c>
      <c r="D144" s="114">
        <v>0</v>
      </c>
      <c r="E144" s="114">
        <v>0</v>
      </c>
      <c r="F144" s="78">
        <f t="shared" si="8"/>
        <v>0</v>
      </c>
      <c r="G144" s="76" t="e">
        <f t="shared" si="9"/>
        <v>#DIV/0!</v>
      </c>
      <c r="H144" s="102"/>
      <c r="K144" s="162"/>
      <c r="O144" s="102"/>
    </row>
    <row r="145" spans="1:15" ht="75" hidden="1" x14ac:dyDescent="0.3">
      <c r="A145" s="117" t="s">
        <v>258</v>
      </c>
      <c r="B145" s="140" t="s">
        <v>259</v>
      </c>
      <c r="C145" s="7" t="s">
        <v>23</v>
      </c>
      <c r="D145" s="114">
        <v>0</v>
      </c>
      <c r="E145" s="114">
        <v>0</v>
      </c>
      <c r="F145" s="78">
        <f t="shared" si="8"/>
        <v>0</v>
      </c>
      <c r="G145" s="76" t="e">
        <f t="shared" si="9"/>
        <v>#DIV/0!</v>
      </c>
      <c r="H145" s="102"/>
      <c r="K145" s="162"/>
      <c r="O145" s="102"/>
    </row>
    <row r="146" spans="1:15" ht="37.5" hidden="1" x14ac:dyDescent="0.3">
      <c r="A146" s="117" t="s">
        <v>260</v>
      </c>
      <c r="B146" s="140" t="s">
        <v>261</v>
      </c>
      <c r="C146" s="7" t="s">
        <v>23</v>
      </c>
      <c r="D146" s="114">
        <v>0</v>
      </c>
      <c r="E146" s="114">
        <v>0</v>
      </c>
      <c r="F146" s="78">
        <f t="shared" si="8"/>
        <v>0</v>
      </c>
      <c r="G146" s="76" t="e">
        <f t="shared" si="9"/>
        <v>#DIV/0!</v>
      </c>
      <c r="H146" s="102"/>
      <c r="K146" s="162"/>
      <c r="O146" s="102"/>
    </row>
    <row r="147" spans="1:15" s="67" customFormat="1" ht="182.25" x14ac:dyDescent="0.3">
      <c r="A147" s="121" t="s">
        <v>262</v>
      </c>
      <c r="B147" s="139" t="s">
        <v>532</v>
      </c>
      <c r="C147" s="10" t="s">
        <v>23</v>
      </c>
      <c r="D147" s="40">
        <f>+D148+D149+D150+D162</f>
        <v>126</v>
      </c>
      <c r="E147" s="40">
        <f>+E148+E149+E150+E162</f>
        <v>137</v>
      </c>
      <c r="F147" s="80">
        <f t="shared" si="8"/>
        <v>11</v>
      </c>
      <c r="G147" s="81">
        <f t="shared" si="9"/>
        <v>8.7301587301587213E-2</v>
      </c>
      <c r="H147" s="191" t="str">
        <f>IF(D147=D152+D157+D162,"ОК","Ошибка")</f>
        <v>ОК</v>
      </c>
      <c r="I147" s="191" t="str">
        <f>IF(E147=E152+E157+E162,"ОК","Ошибка")</f>
        <v>ОК</v>
      </c>
      <c r="J147" s="145"/>
      <c r="K147" s="162"/>
      <c r="L147" s="145"/>
      <c r="O147" s="72"/>
    </row>
    <row r="148" spans="1:15" ht="75" hidden="1" x14ac:dyDescent="0.3">
      <c r="A148" s="11" t="s">
        <v>263</v>
      </c>
      <c r="B148" s="38" t="s">
        <v>264</v>
      </c>
      <c r="C148" s="17" t="s">
        <v>23</v>
      </c>
      <c r="D148" s="19">
        <f t="shared" ref="D148:E151" si="11">+D153+D158</f>
        <v>89</v>
      </c>
      <c r="E148" s="183">
        <f>+E153+E158</f>
        <v>109</v>
      </c>
      <c r="F148" s="78">
        <f t="shared" si="8"/>
        <v>20</v>
      </c>
      <c r="G148" s="76">
        <f t="shared" si="9"/>
        <v>0.22471910112359561</v>
      </c>
      <c r="K148" s="162"/>
      <c r="O148" s="191"/>
    </row>
    <row r="149" spans="1:15" ht="75" hidden="1" x14ac:dyDescent="0.3">
      <c r="A149" s="11" t="s">
        <v>265</v>
      </c>
      <c r="B149" s="38" t="s">
        <v>266</v>
      </c>
      <c r="C149" s="17" t="s">
        <v>23</v>
      </c>
      <c r="D149" s="19">
        <f t="shared" si="11"/>
        <v>14</v>
      </c>
      <c r="E149" s="19">
        <f t="shared" si="11"/>
        <v>15</v>
      </c>
      <c r="F149" s="78">
        <f t="shared" si="8"/>
        <v>1</v>
      </c>
      <c r="G149" s="76">
        <f t="shared" si="9"/>
        <v>7.1428571428571397E-2</v>
      </c>
      <c r="K149" s="162"/>
      <c r="O149" s="191"/>
    </row>
    <row r="150" spans="1:15" ht="75" hidden="1" x14ac:dyDescent="0.3">
      <c r="A150" s="11" t="s">
        <v>267</v>
      </c>
      <c r="B150" s="38" t="s">
        <v>268</v>
      </c>
      <c r="C150" s="17" t="s">
        <v>23</v>
      </c>
      <c r="D150" s="19">
        <f t="shared" si="11"/>
        <v>0</v>
      </c>
      <c r="E150" s="19">
        <f t="shared" si="11"/>
        <v>0</v>
      </c>
      <c r="F150" s="78">
        <f t="shared" si="8"/>
        <v>0</v>
      </c>
      <c r="G150" s="76" t="e">
        <f t="shared" si="9"/>
        <v>#DIV/0!</v>
      </c>
      <c r="K150" s="162"/>
      <c r="O150" s="191"/>
    </row>
    <row r="151" spans="1:15" ht="112.5" hidden="1" x14ac:dyDescent="0.3">
      <c r="A151" s="11" t="s">
        <v>269</v>
      </c>
      <c r="B151" s="38" t="s">
        <v>270</v>
      </c>
      <c r="C151" s="7" t="s">
        <v>5</v>
      </c>
      <c r="D151" s="19">
        <f t="shared" si="11"/>
        <v>10266.9</v>
      </c>
      <c r="E151" s="183">
        <f t="shared" si="11"/>
        <v>30538.9</v>
      </c>
      <c r="F151" s="78">
        <f t="shared" si="8"/>
        <v>20272</v>
      </c>
      <c r="G151" s="76">
        <f t="shared" si="9"/>
        <v>1.9745005795322834</v>
      </c>
      <c r="K151" s="162"/>
      <c r="O151" s="191"/>
    </row>
    <row r="152" spans="1:15" ht="75" x14ac:dyDescent="0.3">
      <c r="A152" s="133" t="s">
        <v>271</v>
      </c>
      <c r="B152" s="141" t="s">
        <v>272</v>
      </c>
      <c r="C152" s="39" t="s">
        <v>23</v>
      </c>
      <c r="D152" s="84">
        <f>+D153+D154+D155</f>
        <v>4</v>
      </c>
      <c r="E152" s="84">
        <f>+E153+E154+E155</f>
        <v>2</v>
      </c>
      <c r="F152" s="84">
        <f t="shared" si="8"/>
        <v>-2</v>
      </c>
      <c r="G152" s="85">
        <f t="shared" si="9"/>
        <v>-0.5</v>
      </c>
      <c r="K152" s="162"/>
      <c r="O152" s="191"/>
    </row>
    <row r="153" spans="1:15" s="77" customFormat="1" ht="56.25" hidden="1" x14ac:dyDescent="0.3">
      <c r="A153" s="117" t="s">
        <v>273</v>
      </c>
      <c r="B153" s="140" t="s">
        <v>274</v>
      </c>
      <c r="C153" s="7" t="s">
        <v>23</v>
      </c>
      <c r="D153" s="114">
        <v>2</v>
      </c>
      <c r="E153" s="114">
        <v>1</v>
      </c>
      <c r="F153" s="78">
        <f t="shared" si="8"/>
        <v>-1</v>
      </c>
      <c r="G153" s="76">
        <f t="shared" si="9"/>
        <v>-0.5</v>
      </c>
      <c r="H153" s="191"/>
      <c r="I153" s="191"/>
      <c r="J153" s="147"/>
      <c r="K153" s="162"/>
      <c r="L153" s="147"/>
      <c r="O153" s="191"/>
    </row>
    <row r="154" spans="1:15" s="77" customFormat="1" ht="56.25" hidden="1" x14ac:dyDescent="0.3">
      <c r="A154" s="117" t="s">
        <v>275</v>
      </c>
      <c r="B154" s="140" t="s">
        <v>276</v>
      </c>
      <c r="C154" s="7" t="s">
        <v>23</v>
      </c>
      <c r="D154" s="114">
        <v>2</v>
      </c>
      <c r="E154" s="114">
        <v>1</v>
      </c>
      <c r="F154" s="78">
        <f t="shared" si="8"/>
        <v>-1</v>
      </c>
      <c r="G154" s="76">
        <f t="shared" si="9"/>
        <v>-0.5</v>
      </c>
      <c r="H154" s="191"/>
      <c r="I154" s="191"/>
      <c r="J154" s="147"/>
      <c r="K154" s="162"/>
      <c r="L154" s="147"/>
      <c r="O154" s="191"/>
    </row>
    <row r="155" spans="1:15" s="77" customFormat="1" ht="56.25" hidden="1" x14ac:dyDescent="0.3">
      <c r="A155" s="117" t="s">
        <v>277</v>
      </c>
      <c r="B155" s="140" t="s">
        <v>278</v>
      </c>
      <c r="C155" s="7" t="s">
        <v>23</v>
      </c>
      <c r="D155" s="114">
        <v>0</v>
      </c>
      <c r="E155" s="114">
        <v>0</v>
      </c>
      <c r="F155" s="78">
        <f t="shared" si="8"/>
        <v>0</v>
      </c>
      <c r="G155" s="76" t="e">
        <f t="shared" si="9"/>
        <v>#DIV/0!</v>
      </c>
      <c r="H155" s="191"/>
      <c r="I155" s="191"/>
      <c r="J155" s="147"/>
      <c r="K155" s="162"/>
      <c r="L155" s="147"/>
      <c r="O155" s="191"/>
    </row>
    <row r="156" spans="1:15" s="77" customFormat="1" ht="75" x14ac:dyDescent="0.3">
      <c r="A156" s="117" t="s">
        <v>279</v>
      </c>
      <c r="B156" s="140" t="s">
        <v>533</v>
      </c>
      <c r="C156" s="7" t="s">
        <v>5</v>
      </c>
      <c r="D156" s="114">
        <v>738.4</v>
      </c>
      <c r="E156" s="114">
        <v>275.2</v>
      </c>
      <c r="F156" s="78">
        <f t="shared" si="8"/>
        <v>-463.2</v>
      </c>
      <c r="G156" s="76">
        <f t="shared" si="9"/>
        <v>-0.62730227518959913</v>
      </c>
      <c r="H156" s="191"/>
      <c r="I156" s="191"/>
      <c r="J156" s="147"/>
      <c r="K156" s="162"/>
      <c r="L156" s="147"/>
      <c r="O156" s="191"/>
    </row>
    <row r="157" spans="1:15" ht="75" x14ac:dyDescent="0.3">
      <c r="A157" s="133" t="s">
        <v>280</v>
      </c>
      <c r="B157" s="141" t="s">
        <v>281</v>
      </c>
      <c r="C157" s="39" t="s">
        <v>23</v>
      </c>
      <c r="D157" s="84">
        <f>D159+D160+D158</f>
        <v>99</v>
      </c>
      <c r="E157" s="84">
        <f>E159+E160+E158</f>
        <v>122</v>
      </c>
      <c r="F157" s="84">
        <f t="shared" si="8"/>
        <v>23</v>
      </c>
      <c r="G157" s="85">
        <f t="shared" si="9"/>
        <v>0.23232323232323226</v>
      </c>
      <c r="K157" s="162"/>
      <c r="O157" s="191"/>
    </row>
    <row r="158" spans="1:15" s="77" customFormat="1" ht="63.6" hidden="1" customHeight="1" x14ac:dyDescent="0.3">
      <c r="A158" s="117" t="s">
        <v>282</v>
      </c>
      <c r="B158" s="140" t="s">
        <v>283</v>
      </c>
      <c r="C158" s="7" t="s">
        <v>23</v>
      </c>
      <c r="D158" s="114">
        <v>87</v>
      </c>
      <c r="E158" s="114">
        <v>108</v>
      </c>
      <c r="F158" s="78">
        <f t="shared" ref="F158:F177" si="12">+E158-D158</f>
        <v>21</v>
      </c>
      <c r="G158" s="76">
        <f t="shared" ref="G158:G177" si="13">+E158/D158-1</f>
        <v>0.24137931034482762</v>
      </c>
      <c r="H158" s="191"/>
      <c r="I158" s="191"/>
      <c r="J158" s="147"/>
      <c r="K158" s="162"/>
      <c r="L158" s="147"/>
      <c r="O158" s="191"/>
    </row>
    <row r="159" spans="1:15" s="77" customFormat="1" ht="75" hidden="1" x14ac:dyDescent="0.3">
      <c r="A159" s="117" t="s">
        <v>284</v>
      </c>
      <c r="B159" s="140" t="s">
        <v>285</v>
      </c>
      <c r="C159" s="7" t="s">
        <v>23</v>
      </c>
      <c r="D159" s="114">
        <v>12</v>
      </c>
      <c r="E159" s="114">
        <v>14</v>
      </c>
      <c r="F159" s="78">
        <f t="shared" si="12"/>
        <v>2</v>
      </c>
      <c r="G159" s="76">
        <f t="shared" si="13"/>
        <v>0.16666666666666674</v>
      </c>
      <c r="H159" s="191"/>
      <c r="I159" s="191"/>
      <c r="J159" s="147"/>
      <c r="K159" s="162"/>
      <c r="L159" s="147"/>
      <c r="O159" s="191"/>
    </row>
    <row r="160" spans="1:15" s="77" customFormat="1" ht="75" hidden="1" x14ac:dyDescent="0.3">
      <c r="A160" s="117" t="s">
        <v>286</v>
      </c>
      <c r="B160" s="140" t="s">
        <v>287</v>
      </c>
      <c r="C160" s="7" t="s">
        <v>23</v>
      </c>
      <c r="D160" s="114">
        <v>0</v>
      </c>
      <c r="E160" s="114">
        <v>0</v>
      </c>
      <c r="F160" s="78">
        <f t="shared" si="12"/>
        <v>0</v>
      </c>
      <c r="G160" s="76" t="e">
        <f t="shared" si="13"/>
        <v>#DIV/0!</v>
      </c>
      <c r="H160" s="191"/>
      <c r="I160" s="191"/>
      <c r="J160" s="147"/>
      <c r="K160" s="162"/>
      <c r="L160" s="147"/>
      <c r="O160" s="191"/>
    </row>
    <row r="161" spans="1:15" s="77" customFormat="1" ht="75" x14ac:dyDescent="0.3">
      <c r="A161" s="117" t="s">
        <v>288</v>
      </c>
      <c r="B161" s="140" t="s">
        <v>289</v>
      </c>
      <c r="C161" s="7" t="s">
        <v>5</v>
      </c>
      <c r="D161" s="114">
        <v>9528.5</v>
      </c>
      <c r="E161" s="114">
        <v>30263.7</v>
      </c>
      <c r="F161" s="78">
        <f t="shared" si="12"/>
        <v>20735.2</v>
      </c>
      <c r="G161" s="76">
        <f t="shared" si="13"/>
        <v>2.17612425880254</v>
      </c>
      <c r="H161" s="191"/>
      <c r="I161" s="191"/>
      <c r="J161" s="147"/>
      <c r="K161" s="162"/>
      <c r="L161" s="147"/>
      <c r="O161" s="191"/>
    </row>
    <row r="162" spans="1:15" s="77" customFormat="1" ht="75" x14ac:dyDescent="0.3">
      <c r="A162" s="133" t="s">
        <v>290</v>
      </c>
      <c r="B162" s="141" t="s">
        <v>291</v>
      </c>
      <c r="C162" s="39" t="s">
        <v>23</v>
      </c>
      <c r="D162" s="114">
        <v>23</v>
      </c>
      <c r="E162" s="114">
        <v>13</v>
      </c>
      <c r="F162" s="107">
        <f t="shared" si="12"/>
        <v>-10</v>
      </c>
      <c r="G162" s="108">
        <f t="shared" si="13"/>
        <v>-0.43478260869565222</v>
      </c>
      <c r="H162" s="191"/>
      <c r="I162" s="191"/>
      <c r="J162" s="147"/>
      <c r="K162" s="162"/>
      <c r="L162" s="147"/>
      <c r="O162" s="191"/>
    </row>
    <row r="163" spans="1:15" s="77" customFormat="1" ht="37.5" x14ac:dyDescent="0.3">
      <c r="A163" s="117" t="s">
        <v>292</v>
      </c>
      <c r="B163" s="140" t="s">
        <v>293</v>
      </c>
      <c r="C163" s="7" t="s">
        <v>5</v>
      </c>
      <c r="D163" s="114">
        <v>2778.2</v>
      </c>
      <c r="E163" s="114">
        <v>1985.1</v>
      </c>
      <c r="F163" s="78">
        <f t="shared" si="12"/>
        <v>-793.09999999999991</v>
      </c>
      <c r="G163" s="76">
        <f t="shared" si="13"/>
        <v>-0.28547260816355913</v>
      </c>
      <c r="H163" s="191"/>
      <c r="I163" s="191"/>
      <c r="J163" s="147"/>
      <c r="K163" s="162"/>
      <c r="L163" s="147"/>
      <c r="O163" s="191"/>
    </row>
    <row r="164" spans="1:15" s="77" customFormat="1" ht="93.75" hidden="1" x14ac:dyDescent="0.3">
      <c r="A164" s="117" t="s">
        <v>294</v>
      </c>
      <c r="B164" s="140" t="s">
        <v>295</v>
      </c>
      <c r="C164" s="7" t="s">
        <v>5</v>
      </c>
      <c r="D164" s="114">
        <v>0</v>
      </c>
      <c r="E164" s="114">
        <v>0</v>
      </c>
      <c r="F164" s="78">
        <f t="shared" si="12"/>
        <v>0</v>
      </c>
      <c r="G164" s="76" t="e">
        <f t="shared" si="13"/>
        <v>#DIV/0!</v>
      </c>
      <c r="H164" s="191"/>
      <c r="I164" s="191"/>
      <c r="J164" s="147"/>
      <c r="K164" s="162"/>
      <c r="L164" s="147"/>
      <c r="O164" s="191"/>
    </row>
    <row r="165" spans="1:15" s="77" customFormat="1" ht="75" hidden="1" x14ac:dyDescent="0.3">
      <c r="A165" s="117" t="s">
        <v>296</v>
      </c>
      <c r="B165" s="140" t="s">
        <v>297</v>
      </c>
      <c r="C165" s="7" t="s">
        <v>5</v>
      </c>
      <c r="D165" s="114">
        <v>9528.5</v>
      </c>
      <c r="E165" s="114">
        <v>0</v>
      </c>
      <c r="F165" s="78">
        <f t="shared" si="12"/>
        <v>-9528.5</v>
      </c>
      <c r="G165" s="76">
        <f t="shared" si="13"/>
        <v>-1</v>
      </c>
      <c r="H165" s="191"/>
      <c r="I165" s="191"/>
      <c r="J165" s="147"/>
      <c r="K165" s="162"/>
      <c r="L165" s="147"/>
      <c r="O165" s="191"/>
    </row>
    <row r="166" spans="1:15" s="77" customFormat="1" ht="56.25" hidden="1" x14ac:dyDescent="0.3">
      <c r="A166" s="117" t="s">
        <v>298</v>
      </c>
      <c r="B166" s="140" t="s">
        <v>299</v>
      </c>
      <c r="C166" s="7" t="s">
        <v>5</v>
      </c>
      <c r="D166" s="114">
        <v>0</v>
      </c>
      <c r="E166" s="114">
        <v>0</v>
      </c>
      <c r="F166" s="78">
        <f t="shared" si="12"/>
        <v>0</v>
      </c>
      <c r="G166" s="76" t="e">
        <f t="shared" si="13"/>
        <v>#DIV/0!</v>
      </c>
      <c r="H166" s="191"/>
      <c r="I166" s="191"/>
      <c r="J166" s="147"/>
      <c r="K166" s="162"/>
      <c r="L166" s="147"/>
      <c r="O166" s="191"/>
    </row>
    <row r="167" spans="1:15" s="109" customFormat="1" ht="162" hidden="1" x14ac:dyDescent="0.3">
      <c r="A167" s="2" t="s">
        <v>300</v>
      </c>
      <c r="B167" s="37" t="s">
        <v>301</v>
      </c>
      <c r="C167" s="10" t="s">
        <v>23</v>
      </c>
      <c r="D167" s="115">
        <v>0</v>
      </c>
      <c r="E167" s="115">
        <v>0</v>
      </c>
      <c r="F167" s="80">
        <f t="shared" si="12"/>
        <v>0</v>
      </c>
      <c r="G167" s="81" t="e">
        <f t="shared" si="13"/>
        <v>#DIV/0!</v>
      </c>
      <c r="H167" s="82"/>
      <c r="I167" s="82"/>
      <c r="J167" s="152"/>
      <c r="K167" s="162"/>
      <c r="L167" s="152"/>
      <c r="O167" s="82"/>
    </row>
    <row r="168" spans="1:15" s="83" customFormat="1" ht="40.5" x14ac:dyDescent="0.3">
      <c r="A168" s="2" t="s">
        <v>302</v>
      </c>
      <c r="B168" s="37" t="s">
        <v>303</v>
      </c>
      <c r="C168" s="10" t="s">
        <v>23</v>
      </c>
      <c r="D168" s="184">
        <f>+D169+D170+D171</f>
        <v>117</v>
      </c>
      <c r="E168" s="184">
        <f>+E169+E170+E171</f>
        <v>244</v>
      </c>
      <c r="F168" s="80">
        <f t="shared" si="12"/>
        <v>127</v>
      </c>
      <c r="G168" s="81">
        <f t="shared" si="13"/>
        <v>1.0854700854700856</v>
      </c>
      <c r="H168" s="82"/>
      <c r="I168" s="82"/>
      <c r="J168" s="148"/>
      <c r="K168" s="162"/>
      <c r="L168" s="148"/>
      <c r="O168" s="82"/>
    </row>
    <row r="169" spans="1:15" hidden="1" x14ac:dyDescent="0.3">
      <c r="A169" s="11" t="s">
        <v>304</v>
      </c>
      <c r="B169" s="41" t="s">
        <v>305</v>
      </c>
      <c r="C169" s="7" t="s">
        <v>23</v>
      </c>
      <c r="D169" s="114">
        <v>0</v>
      </c>
      <c r="E169" s="114">
        <v>0</v>
      </c>
      <c r="F169" s="78">
        <f t="shared" si="12"/>
        <v>0</v>
      </c>
      <c r="G169" s="76" t="e">
        <f t="shared" si="13"/>
        <v>#DIV/0!</v>
      </c>
      <c r="K169" s="162"/>
      <c r="O169" s="191"/>
    </row>
    <row r="170" spans="1:15" x14ac:dyDescent="0.3">
      <c r="A170" s="11" t="s">
        <v>306</v>
      </c>
      <c r="B170" s="41" t="s">
        <v>307</v>
      </c>
      <c r="C170" s="7" t="s">
        <v>23</v>
      </c>
      <c r="D170" s="114">
        <v>49</v>
      </c>
      <c r="E170" s="114">
        <v>122</v>
      </c>
      <c r="F170" s="78">
        <f t="shared" si="12"/>
        <v>73</v>
      </c>
      <c r="G170" s="76">
        <f t="shared" si="13"/>
        <v>1.489795918367347</v>
      </c>
      <c r="K170" s="162"/>
      <c r="O170" s="191"/>
    </row>
    <row r="171" spans="1:15" x14ac:dyDescent="0.3">
      <c r="A171" s="11" t="s">
        <v>308</v>
      </c>
      <c r="B171" s="41" t="s">
        <v>309</v>
      </c>
      <c r="C171" s="7" t="s">
        <v>23</v>
      </c>
      <c r="D171" s="114">
        <v>68</v>
      </c>
      <c r="E171" s="114">
        <v>122</v>
      </c>
      <c r="F171" s="78">
        <f t="shared" si="12"/>
        <v>54</v>
      </c>
      <c r="G171" s="76">
        <f t="shared" si="13"/>
        <v>0.79411764705882359</v>
      </c>
      <c r="K171" s="162"/>
      <c r="O171" s="191"/>
    </row>
    <row r="172" spans="1:15" s="83" customFormat="1" ht="40.5" x14ac:dyDescent="0.3">
      <c r="A172" s="2" t="s">
        <v>310</v>
      </c>
      <c r="B172" s="37" t="s">
        <v>311</v>
      </c>
      <c r="C172" s="10" t="s">
        <v>312</v>
      </c>
      <c r="D172" s="114">
        <v>31</v>
      </c>
      <c r="E172" s="114">
        <v>31</v>
      </c>
      <c r="F172" s="80">
        <f t="shared" si="12"/>
        <v>0</v>
      </c>
      <c r="G172" s="81">
        <f t="shared" si="13"/>
        <v>0</v>
      </c>
      <c r="H172" s="191"/>
      <c r="I172" s="191"/>
      <c r="J172" s="148"/>
      <c r="K172" s="162"/>
      <c r="L172" s="148"/>
      <c r="O172" s="191"/>
    </row>
    <row r="173" spans="1:15" x14ac:dyDescent="0.3">
      <c r="A173" s="11" t="s">
        <v>313</v>
      </c>
      <c r="B173" s="41" t="s">
        <v>314</v>
      </c>
      <c r="C173" s="7" t="s">
        <v>312</v>
      </c>
      <c r="D173" s="114">
        <v>14</v>
      </c>
      <c r="E173" s="114">
        <v>13</v>
      </c>
      <c r="F173" s="78">
        <f t="shared" si="12"/>
        <v>-1</v>
      </c>
      <c r="G173" s="76">
        <f t="shared" si="13"/>
        <v>-7.1428571428571397E-2</v>
      </c>
      <c r="K173" s="162"/>
      <c r="O173" s="191"/>
    </row>
    <row r="174" spans="1:15" x14ac:dyDescent="0.3">
      <c r="A174" s="11" t="s">
        <v>315</v>
      </c>
      <c r="B174" s="41" t="s">
        <v>316</v>
      </c>
      <c r="C174" s="7" t="s">
        <v>312</v>
      </c>
      <c r="D174" s="114">
        <v>13</v>
      </c>
      <c r="E174" s="114">
        <v>12</v>
      </c>
      <c r="F174" s="78">
        <f>+E174-D174</f>
        <v>-1</v>
      </c>
      <c r="G174" s="76">
        <f>+E174/D174-1</f>
        <v>-7.6923076923076872E-2</v>
      </c>
      <c r="K174" s="162"/>
    </row>
    <row r="175" spans="1:15" s="83" customFormat="1" ht="60.75" x14ac:dyDescent="0.3">
      <c r="A175" s="2" t="s">
        <v>317</v>
      </c>
      <c r="B175" s="37" t="s">
        <v>318</v>
      </c>
      <c r="C175" s="10" t="s">
        <v>5</v>
      </c>
      <c r="D175" s="80">
        <f>+D176+D177</f>
        <v>405605</v>
      </c>
      <c r="E175" s="80">
        <f>+E176+E177</f>
        <v>440265</v>
      </c>
      <c r="F175" s="80">
        <f t="shared" si="12"/>
        <v>34660</v>
      </c>
      <c r="G175" s="81">
        <f t="shared" si="13"/>
        <v>8.5452595505479456E-2</v>
      </c>
      <c r="H175" s="82"/>
      <c r="I175" s="82"/>
      <c r="J175" s="148"/>
      <c r="K175" s="162"/>
      <c r="L175" s="148"/>
    </row>
    <row r="176" spans="1:15" x14ac:dyDescent="0.3">
      <c r="A176" s="17" t="s">
        <v>319</v>
      </c>
      <c r="B176" s="38" t="s">
        <v>320</v>
      </c>
      <c r="C176" s="5" t="s">
        <v>5</v>
      </c>
      <c r="D176" s="114">
        <v>405346.7</v>
      </c>
      <c r="E176" s="114">
        <v>439838.6</v>
      </c>
      <c r="F176" s="78">
        <f t="shared" si="12"/>
        <v>34491.899999999965</v>
      </c>
      <c r="G176" s="76">
        <f t="shared" si="13"/>
        <v>8.5092341938394878E-2</v>
      </c>
      <c r="K176" s="162"/>
    </row>
    <row r="177" spans="1:12" x14ac:dyDescent="0.3">
      <c r="A177" s="17" t="s">
        <v>321</v>
      </c>
      <c r="B177" s="42" t="s">
        <v>322</v>
      </c>
      <c r="C177" s="43" t="s">
        <v>5</v>
      </c>
      <c r="D177" s="114">
        <v>258.3</v>
      </c>
      <c r="E177" s="114">
        <v>426.4</v>
      </c>
      <c r="F177" s="79">
        <f t="shared" si="12"/>
        <v>168.09999999999997</v>
      </c>
      <c r="G177" s="86">
        <f t="shared" si="13"/>
        <v>0.6507936507936507</v>
      </c>
      <c r="K177" s="162"/>
    </row>
    <row r="178" spans="1:12" s="67" customFormat="1" ht="20.25" hidden="1" x14ac:dyDescent="0.3">
      <c r="A178" s="206" t="s">
        <v>323</v>
      </c>
      <c r="B178" s="207"/>
      <c r="C178" s="207"/>
      <c r="D178" s="207"/>
      <c r="E178" s="207"/>
      <c r="F178" s="207"/>
      <c r="G178" s="207"/>
      <c r="H178" s="72"/>
      <c r="I178" s="72"/>
      <c r="J178" s="145"/>
      <c r="K178" s="162"/>
      <c r="L178" s="145"/>
    </row>
    <row r="179" spans="1:12" ht="56.25" hidden="1" x14ac:dyDescent="0.3">
      <c r="A179" s="11" t="s">
        <v>324</v>
      </c>
      <c r="B179" s="13" t="s">
        <v>325</v>
      </c>
      <c r="C179" s="44" t="s">
        <v>326</v>
      </c>
      <c r="D179" s="17">
        <f>+D107/D176</f>
        <v>61.158949363594175</v>
      </c>
      <c r="E179" s="17">
        <f>+E107/E176</f>
        <v>57.090710687966002</v>
      </c>
      <c r="F179" s="75">
        <f>+E179-D179</f>
        <v>-4.068238675628173</v>
      </c>
      <c r="G179" s="92">
        <f>+E179/D179-1</f>
        <v>-6.6519106655057336E-2</v>
      </c>
      <c r="K179" s="162"/>
    </row>
    <row r="180" spans="1:12" ht="93.75" hidden="1" x14ac:dyDescent="0.3">
      <c r="A180" s="11" t="s">
        <v>327</v>
      </c>
      <c r="B180" s="13" t="s">
        <v>328</v>
      </c>
      <c r="C180" s="7" t="s">
        <v>329</v>
      </c>
      <c r="D180" s="45">
        <f>D89/D87</f>
        <v>1</v>
      </c>
      <c r="E180" s="45">
        <f>E89/E87</f>
        <v>1</v>
      </c>
      <c r="F180" s="78">
        <f>+E180-D180</f>
        <v>0</v>
      </c>
      <c r="G180" s="76">
        <f>+E180/D180-1</f>
        <v>0</v>
      </c>
      <c r="H180" s="53"/>
      <c r="K180" s="162"/>
    </row>
    <row r="181" spans="1:12" ht="112.5" hidden="1" x14ac:dyDescent="0.3">
      <c r="A181" s="11" t="s">
        <v>330</v>
      </c>
      <c r="B181" s="13" t="s">
        <v>331</v>
      </c>
      <c r="C181" s="7" t="s">
        <v>329</v>
      </c>
      <c r="D181" s="45">
        <f>+D121/D119</f>
        <v>1</v>
      </c>
      <c r="E181" s="45">
        <f>+E121/E119</f>
        <v>1</v>
      </c>
      <c r="F181" s="78">
        <f t="shared" ref="F181:F194" si="14">+E181-D181</f>
        <v>0</v>
      </c>
      <c r="G181" s="76">
        <f t="shared" ref="G181:G194" si="15">+E181/D181-1</f>
        <v>0</v>
      </c>
      <c r="K181" s="162"/>
    </row>
    <row r="182" spans="1:12" ht="93.75" hidden="1" x14ac:dyDescent="0.3">
      <c r="A182" s="11" t="s">
        <v>332</v>
      </c>
      <c r="B182" s="13" t="s">
        <v>333</v>
      </c>
      <c r="C182" s="7" t="s">
        <v>329</v>
      </c>
      <c r="D182" s="45">
        <f>+D128/D126</f>
        <v>1</v>
      </c>
      <c r="E182" s="45">
        <f>+E128/E126</f>
        <v>1</v>
      </c>
      <c r="F182" s="78">
        <f t="shared" si="14"/>
        <v>0</v>
      </c>
      <c r="G182" s="76">
        <f t="shared" si="15"/>
        <v>0</v>
      </c>
      <c r="K182" s="162"/>
    </row>
    <row r="183" spans="1:12" ht="93.75" hidden="1" x14ac:dyDescent="0.3">
      <c r="A183" s="11" t="s">
        <v>334</v>
      </c>
      <c r="B183" s="46" t="s">
        <v>335</v>
      </c>
      <c r="C183" s="9" t="s">
        <v>329</v>
      </c>
      <c r="D183" s="47">
        <f>+D135/D133</f>
        <v>1</v>
      </c>
      <c r="E183" s="47">
        <f>+E135/E133</f>
        <v>1</v>
      </c>
      <c r="F183" s="79">
        <f t="shared" si="14"/>
        <v>0</v>
      </c>
      <c r="G183" s="86">
        <f t="shared" si="15"/>
        <v>0</v>
      </c>
      <c r="K183" s="162"/>
    </row>
    <row r="184" spans="1:12" ht="37.5" hidden="1" x14ac:dyDescent="0.3">
      <c r="A184" s="11" t="s">
        <v>336</v>
      </c>
      <c r="B184" s="13" t="s">
        <v>337</v>
      </c>
      <c r="C184" s="7" t="s">
        <v>6</v>
      </c>
      <c r="D184" s="19">
        <f>D52/D19</f>
        <v>6997093.7389999991</v>
      </c>
      <c r="E184" s="19">
        <f>E52/E19</f>
        <v>1429377.9287027023</v>
      </c>
      <c r="F184" s="79">
        <f>+E184-D184</f>
        <v>-5567715.8102972973</v>
      </c>
      <c r="G184" s="86">
        <f>+E184/D184-1</f>
        <v>-0.79571833935342073</v>
      </c>
      <c r="K184" s="162"/>
    </row>
    <row r="185" spans="1:12" ht="37.5" hidden="1" x14ac:dyDescent="0.3">
      <c r="A185" s="11" t="s">
        <v>338</v>
      </c>
      <c r="B185" s="41" t="s">
        <v>339</v>
      </c>
      <c r="C185" s="7" t="s">
        <v>6</v>
      </c>
      <c r="D185" s="19">
        <f>D53/D19</f>
        <v>1196368.0450000002</v>
      </c>
      <c r="E185" s="19">
        <f>E53/E19</f>
        <v>108934.0378918919</v>
      </c>
      <c r="F185" s="78">
        <f>+E185-D185</f>
        <v>-1087434.0071081081</v>
      </c>
      <c r="G185" s="76">
        <f>+E185/D185-1</f>
        <v>-0.90894604854487571</v>
      </c>
      <c r="K185" s="162"/>
    </row>
    <row r="186" spans="1:12" ht="56.25" hidden="1" x14ac:dyDescent="0.3">
      <c r="A186" s="11" t="s">
        <v>340</v>
      </c>
      <c r="B186" s="13" t="s">
        <v>341</v>
      </c>
      <c r="C186" s="7" t="s">
        <v>329</v>
      </c>
      <c r="D186" s="45">
        <f>+D52/D33</f>
        <v>0.61164897258262729</v>
      </c>
      <c r="E186" s="45">
        <f>+E52/E33</f>
        <v>0.50422412433876596</v>
      </c>
      <c r="F186" s="78">
        <f>+E186-D186</f>
        <v>-0.10742484824386134</v>
      </c>
      <c r="G186" s="76">
        <f>+E186/D186-1</f>
        <v>-0.17563153550355937</v>
      </c>
      <c r="K186" s="162"/>
    </row>
    <row r="187" spans="1:12" ht="56.25" hidden="1" x14ac:dyDescent="0.3">
      <c r="A187" s="11" t="s">
        <v>342</v>
      </c>
      <c r="B187" s="41" t="s">
        <v>343</v>
      </c>
      <c r="C187" s="7" t="s">
        <v>329</v>
      </c>
      <c r="D187" s="45">
        <f>+D53/D33</f>
        <v>0.10458017469114494</v>
      </c>
      <c r="E187" s="45">
        <f>+E53/E33</f>
        <v>3.842732475698489E-2</v>
      </c>
      <c r="F187" s="78">
        <f>+E187-D187</f>
        <v>-6.6152849934160055E-2</v>
      </c>
      <c r="G187" s="76">
        <f>+E187/D187-1</f>
        <v>-0.63255631509058263</v>
      </c>
      <c r="K187" s="162"/>
    </row>
    <row r="188" spans="1:12" s="67" customFormat="1" ht="60.75" hidden="1" x14ac:dyDescent="0.3">
      <c r="A188" s="48" t="s">
        <v>344</v>
      </c>
      <c r="B188" s="49" t="s">
        <v>345</v>
      </c>
      <c r="C188" s="37"/>
      <c r="D188" s="37"/>
      <c r="E188" s="37"/>
      <c r="F188" s="37"/>
      <c r="G188" s="37"/>
      <c r="H188" s="72"/>
      <c r="I188" s="72"/>
      <c r="J188" s="145"/>
      <c r="K188" s="162"/>
      <c r="L188" s="145"/>
    </row>
    <row r="189" spans="1:12" ht="52.15" hidden="1" customHeight="1" x14ac:dyDescent="0.3">
      <c r="A189" s="11" t="s">
        <v>346</v>
      </c>
      <c r="B189" s="50" t="s">
        <v>347</v>
      </c>
      <c r="C189" s="5" t="s">
        <v>23</v>
      </c>
      <c r="D189" s="51">
        <f>D9/D173</f>
        <v>0.7142857142857143</v>
      </c>
      <c r="E189" s="51">
        <f>E9/E173</f>
        <v>0.76923076923076927</v>
      </c>
      <c r="F189" s="88">
        <f t="shared" si="14"/>
        <v>5.4945054945054972E-2</v>
      </c>
      <c r="G189" s="89">
        <f t="shared" si="15"/>
        <v>7.6923076923076872E-2</v>
      </c>
      <c r="K189" s="162"/>
    </row>
    <row r="190" spans="1:12" ht="37.5" hidden="1" x14ac:dyDescent="0.3">
      <c r="A190" s="11" t="s">
        <v>348</v>
      </c>
      <c r="B190" s="41" t="s">
        <v>349</v>
      </c>
      <c r="C190" s="7" t="s">
        <v>23</v>
      </c>
      <c r="D190" s="52">
        <f>+D19/D173</f>
        <v>2.1428571428571428</v>
      </c>
      <c r="E190" s="52">
        <f>+E19/E173</f>
        <v>2.8461538461538463</v>
      </c>
      <c r="F190" s="90">
        <f t="shared" si="14"/>
        <v>0.70329670329670346</v>
      </c>
      <c r="G190" s="91">
        <f t="shared" si="15"/>
        <v>0.32820512820512837</v>
      </c>
      <c r="K190" s="162"/>
    </row>
    <row r="191" spans="1:12" hidden="1" x14ac:dyDescent="0.3">
      <c r="A191" s="11" t="s">
        <v>350</v>
      </c>
      <c r="B191" s="41" t="s">
        <v>351</v>
      </c>
      <c r="C191" s="7" t="s">
        <v>23</v>
      </c>
      <c r="D191" s="52">
        <f>+D52/D173</f>
        <v>14993772.297857141</v>
      </c>
      <c r="E191" s="52">
        <f>+E52/E173</f>
        <v>4068229.4893846144</v>
      </c>
      <c r="F191" s="90">
        <f>+E191-D191</f>
        <v>-10925542.808472527</v>
      </c>
      <c r="G191" s="91">
        <f>+E191/D191-1</f>
        <v>-0.72867205073095365</v>
      </c>
      <c r="K191" s="162"/>
    </row>
    <row r="192" spans="1:12" hidden="1" x14ac:dyDescent="0.3">
      <c r="A192" s="11" t="s">
        <v>352</v>
      </c>
      <c r="B192" s="41" t="s">
        <v>353</v>
      </c>
      <c r="C192" s="7" t="s">
        <v>5</v>
      </c>
      <c r="D192" s="52">
        <f>+D53/D173</f>
        <v>2563645.8107142858</v>
      </c>
      <c r="E192" s="52">
        <f>+E53/E173</f>
        <v>310043.03092307696</v>
      </c>
      <c r="F192" s="90">
        <f t="shared" si="14"/>
        <v>-2253602.7797912089</v>
      </c>
      <c r="G192" s="91">
        <f t="shared" si="15"/>
        <v>-0.87906167473396324</v>
      </c>
      <c r="K192" s="162"/>
    </row>
    <row r="193" spans="1:11" ht="56.25" hidden="1" x14ac:dyDescent="0.3">
      <c r="A193" s="11" t="s">
        <v>354</v>
      </c>
      <c r="B193" s="41" t="s">
        <v>355</v>
      </c>
      <c r="C193" s="7" t="s">
        <v>5</v>
      </c>
      <c r="D193" s="52">
        <f>+D107/D173</f>
        <v>1770755.5928571429</v>
      </c>
      <c r="E193" s="52">
        <f>+E107/E173</f>
        <v>1931592.1740000001</v>
      </c>
      <c r="F193" s="90">
        <f t="shared" si="14"/>
        <v>160836.58114285721</v>
      </c>
      <c r="G193" s="91">
        <f t="shared" si="15"/>
        <v>9.0829350923209429E-2</v>
      </c>
      <c r="K193" s="162"/>
    </row>
    <row r="194" spans="1:11" ht="56.25" hidden="1" x14ac:dyDescent="0.3">
      <c r="A194" s="11" t="s">
        <v>356</v>
      </c>
      <c r="B194" s="41" t="s">
        <v>357</v>
      </c>
      <c r="C194" s="7" t="s">
        <v>5</v>
      </c>
      <c r="D194" s="52">
        <f>D33/D173</f>
        <v>24513688.357142858</v>
      </c>
      <c r="E194" s="52">
        <f>E33/E173</f>
        <v>8068296.0076923072</v>
      </c>
      <c r="F194" s="90">
        <f t="shared" si="14"/>
        <v>-16445392.349450551</v>
      </c>
      <c r="G194" s="91">
        <f t="shared" si="15"/>
        <v>-0.67086568572854732</v>
      </c>
      <c r="K194" s="162"/>
    </row>
    <row r="195" spans="1:11" x14ac:dyDescent="0.3">
      <c r="F195" s="93"/>
      <c r="K195" s="162"/>
    </row>
    <row r="196" spans="1:11" x14ac:dyDescent="0.3">
      <c r="F196" s="93"/>
      <c r="K196" s="162"/>
    </row>
    <row r="197" spans="1:11" x14ac:dyDescent="0.3">
      <c r="B197" s="53"/>
      <c r="K197" s="162"/>
    </row>
    <row r="198" spans="1:11" x14ac:dyDescent="0.3">
      <c r="B198" s="53"/>
      <c r="K198" s="162"/>
    </row>
    <row r="199" spans="1:11" x14ac:dyDescent="0.3">
      <c r="B199" s="53"/>
      <c r="K199" s="162"/>
    </row>
    <row r="200" spans="1:11" x14ac:dyDescent="0.3">
      <c r="B200" s="53"/>
      <c r="K200" s="162"/>
    </row>
    <row r="201" spans="1:11" x14ac:dyDescent="0.3">
      <c r="B201" s="53"/>
      <c r="K201" s="162"/>
    </row>
    <row r="202" spans="1:11" x14ac:dyDescent="0.3">
      <c r="B202" s="53"/>
      <c r="K202" s="162"/>
    </row>
    <row r="203" spans="1:11" x14ac:dyDescent="0.3">
      <c r="B203" s="53"/>
      <c r="K203" s="162"/>
    </row>
    <row r="204" spans="1:11" x14ac:dyDescent="0.3">
      <c r="B204" s="53"/>
      <c r="K204" s="162"/>
    </row>
    <row r="205" spans="1:11" x14ac:dyDescent="0.3">
      <c r="B205" s="53"/>
      <c r="K205" s="162"/>
    </row>
    <row r="206" spans="1:11" x14ac:dyDescent="0.3">
      <c r="B206" s="53"/>
      <c r="K206" s="162"/>
    </row>
    <row r="207" spans="1:11" x14ac:dyDescent="0.3">
      <c r="B207" s="53"/>
      <c r="K207" s="162"/>
    </row>
    <row r="208" spans="1:11" x14ac:dyDescent="0.3">
      <c r="B208" s="53"/>
      <c r="K208" s="162"/>
    </row>
    <row r="209" spans="2:11" x14ac:dyDescent="0.3">
      <c r="B209" s="53"/>
      <c r="K209" s="162"/>
    </row>
    <row r="210" spans="2:11" x14ac:dyDescent="0.3">
      <c r="B210" s="53"/>
      <c r="K210" s="162"/>
    </row>
    <row r="211" spans="2:11" x14ac:dyDescent="0.3">
      <c r="B211" s="53"/>
      <c r="K211" s="162"/>
    </row>
    <row r="212" spans="2:11" x14ac:dyDescent="0.3">
      <c r="B212" s="53"/>
      <c r="K212" s="162"/>
    </row>
    <row r="213" spans="2:11" x14ac:dyDescent="0.3">
      <c r="B213" s="53"/>
      <c r="K213" s="162"/>
    </row>
    <row r="214" spans="2:11" x14ac:dyDescent="0.3">
      <c r="B214" s="53"/>
      <c r="K214" s="162"/>
    </row>
    <row r="215" spans="2:11" x14ac:dyDescent="0.3">
      <c r="B215" s="53"/>
      <c r="K215" s="162"/>
    </row>
    <row r="216" spans="2:11" x14ac:dyDescent="0.3">
      <c r="B216" s="53"/>
      <c r="K216" s="162"/>
    </row>
    <row r="217" spans="2:11" x14ac:dyDescent="0.3">
      <c r="B217" s="53"/>
      <c r="K217" s="162"/>
    </row>
    <row r="218" spans="2:11" x14ac:dyDescent="0.3">
      <c r="B218" s="53"/>
      <c r="K218" s="162"/>
    </row>
    <row r="219" spans="2:11" x14ac:dyDescent="0.3">
      <c r="B219" s="53"/>
      <c r="K219" s="162"/>
    </row>
    <row r="220" spans="2:11" x14ac:dyDescent="0.3">
      <c r="B220" s="53"/>
      <c r="K220" s="163"/>
    </row>
    <row r="221" spans="2:11" ht="19.5" customHeight="1" x14ac:dyDescent="0.3">
      <c r="B221" s="53"/>
      <c r="K221" s="162"/>
    </row>
    <row r="222" spans="2:11" x14ac:dyDescent="0.3">
      <c r="B222" s="53"/>
      <c r="K222" s="162"/>
    </row>
    <row r="223" spans="2:11" x14ac:dyDescent="0.3">
      <c r="B223" s="53"/>
      <c r="K223" s="162"/>
    </row>
    <row r="224" spans="2:11" x14ac:dyDescent="0.3">
      <c r="B224" s="53"/>
      <c r="K224" s="162"/>
    </row>
    <row r="225" spans="2:11" x14ac:dyDescent="0.3">
      <c r="B225" s="53"/>
      <c r="K225" s="162"/>
    </row>
    <row r="226" spans="2:11" x14ac:dyDescent="0.3">
      <c r="B226" s="53"/>
      <c r="K226" s="162"/>
    </row>
    <row r="227" spans="2:11" x14ac:dyDescent="0.3">
      <c r="B227" s="53"/>
      <c r="K227" s="162"/>
    </row>
    <row r="228" spans="2:11" x14ac:dyDescent="0.3">
      <c r="B228" s="53"/>
      <c r="K228" s="162"/>
    </row>
    <row r="229" spans="2:11" x14ac:dyDescent="0.3">
      <c r="B229" s="53"/>
      <c r="K229" s="162"/>
    </row>
    <row r="230" spans="2:11" x14ac:dyDescent="0.3">
      <c r="B230" s="53"/>
      <c r="K230" s="162"/>
    </row>
    <row r="231" spans="2:11" x14ac:dyDescent="0.3">
      <c r="B231" s="53"/>
      <c r="K231" s="162"/>
    </row>
    <row r="232" spans="2:11" x14ac:dyDescent="0.3">
      <c r="B232" s="53"/>
      <c r="K232" s="162"/>
    </row>
    <row r="233" spans="2:11" x14ac:dyDescent="0.3">
      <c r="B233" s="53"/>
      <c r="K233" s="162"/>
    </row>
    <row r="234" spans="2:11" x14ac:dyDescent="0.3">
      <c r="B234" s="53"/>
      <c r="K234" s="162"/>
    </row>
    <row r="235" spans="2:11" x14ac:dyDescent="0.3">
      <c r="B235" s="53"/>
      <c r="K235" s="162"/>
    </row>
    <row r="236" spans="2:11" x14ac:dyDescent="0.3">
      <c r="B236" s="53"/>
      <c r="K236" s="162"/>
    </row>
    <row r="237" spans="2:11" x14ac:dyDescent="0.3">
      <c r="B237" s="53"/>
      <c r="K237" s="162"/>
    </row>
    <row r="238" spans="2:11" x14ac:dyDescent="0.3">
      <c r="B238" s="53"/>
      <c r="K238" s="162"/>
    </row>
    <row r="239" spans="2:11" x14ac:dyDescent="0.3">
      <c r="B239" s="53"/>
      <c r="K239" s="162"/>
    </row>
    <row r="240" spans="2:11" x14ac:dyDescent="0.3">
      <c r="B240" s="53"/>
      <c r="K240" s="162"/>
    </row>
    <row r="241" spans="2:11" x14ac:dyDescent="0.3">
      <c r="B241" s="53"/>
      <c r="K241" s="162"/>
    </row>
    <row r="242" spans="2:11" x14ac:dyDescent="0.3">
      <c r="B242" s="53"/>
      <c r="K242" s="162"/>
    </row>
    <row r="243" spans="2:11" x14ac:dyDescent="0.3">
      <c r="B243" s="53"/>
    </row>
    <row r="244" spans="2:11" x14ac:dyDescent="0.3">
      <c r="B244" s="53"/>
    </row>
    <row r="245" spans="2:11" x14ac:dyDescent="0.3">
      <c r="B245" s="53"/>
    </row>
    <row r="246" spans="2:11" x14ac:dyDescent="0.3">
      <c r="B246" s="53"/>
    </row>
    <row r="247" spans="2:11" x14ac:dyDescent="0.3">
      <c r="B247" s="53"/>
    </row>
    <row r="248" spans="2:11" x14ac:dyDescent="0.3">
      <c r="B248" s="53"/>
    </row>
    <row r="249" spans="2:11" x14ac:dyDescent="0.3">
      <c r="B249" s="53"/>
    </row>
    <row r="250" spans="2:11" x14ac:dyDescent="0.3">
      <c r="B250" s="53"/>
    </row>
    <row r="251" spans="2:11" x14ac:dyDescent="0.3">
      <c r="B251" s="53"/>
    </row>
    <row r="252" spans="2:11" x14ac:dyDescent="0.3">
      <c r="B252" s="53"/>
    </row>
    <row r="253" spans="2:11" x14ac:dyDescent="0.3">
      <c r="B253" s="53"/>
    </row>
    <row r="254" spans="2:11" x14ac:dyDescent="0.3">
      <c r="B254" s="53"/>
    </row>
    <row r="255" spans="2:11" x14ac:dyDescent="0.3">
      <c r="B255" s="53"/>
    </row>
    <row r="256" spans="2:11" x14ac:dyDescent="0.3">
      <c r="B256" s="53"/>
    </row>
    <row r="257" spans="2:2" x14ac:dyDescent="0.3">
      <c r="B257" s="53"/>
    </row>
    <row r="258" spans="2:2" x14ac:dyDescent="0.3">
      <c r="B258" s="53"/>
    </row>
    <row r="259" spans="2:2" x14ac:dyDescent="0.3">
      <c r="B259" s="53"/>
    </row>
    <row r="260" spans="2:2" x14ac:dyDescent="0.3">
      <c r="B260" s="53"/>
    </row>
    <row r="261" spans="2:2" x14ac:dyDescent="0.3">
      <c r="B261" s="53"/>
    </row>
    <row r="262" spans="2:2" x14ac:dyDescent="0.3">
      <c r="B262" s="53"/>
    </row>
    <row r="263" spans="2:2" x14ac:dyDescent="0.3">
      <c r="B263" s="53"/>
    </row>
    <row r="264" spans="2:2" x14ac:dyDescent="0.3">
      <c r="B264" s="53"/>
    </row>
    <row r="265" spans="2:2" x14ac:dyDescent="0.3">
      <c r="B265" s="53"/>
    </row>
    <row r="266" spans="2:2" x14ac:dyDescent="0.3">
      <c r="B266" s="53"/>
    </row>
    <row r="267" spans="2:2" x14ac:dyDescent="0.3">
      <c r="B267" s="53"/>
    </row>
    <row r="268" spans="2:2" x14ac:dyDescent="0.3">
      <c r="B268" s="53"/>
    </row>
    <row r="269" spans="2:2" x14ac:dyDescent="0.3">
      <c r="B269" s="53"/>
    </row>
    <row r="270" spans="2:2" x14ac:dyDescent="0.3">
      <c r="B270" s="53"/>
    </row>
    <row r="271" spans="2:2" x14ac:dyDescent="0.3">
      <c r="B271" s="53"/>
    </row>
    <row r="272" spans="2:2" x14ac:dyDescent="0.3">
      <c r="B272" s="53"/>
    </row>
    <row r="273" spans="1:10" x14ac:dyDescent="0.3">
      <c r="B273" s="53"/>
    </row>
    <row r="274" spans="1:10" x14ac:dyDescent="0.3">
      <c r="B274" s="53"/>
    </row>
    <row r="275" spans="1:10" x14ac:dyDescent="0.3">
      <c r="B275" s="53"/>
    </row>
    <row r="276" spans="1:10" x14ac:dyDescent="0.3">
      <c r="B276" s="53"/>
    </row>
    <row r="277" spans="1:10" x14ac:dyDescent="0.3">
      <c r="B277" s="53"/>
    </row>
    <row r="278" spans="1:10" x14ac:dyDescent="0.3">
      <c r="B278" s="53"/>
    </row>
    <row r="279" spans="1:10" x14ac:dyDescent="0.3">
      <c r="B279" s="53"/>
    </row>
    <row r="280" spans="1:10" x14ac:dyDescent="0.3">
      <c r="B280" s="53"/>
    </row>
    <row r="281" spans="1:10" x14ac:dyDescent="0.3">
      <c r="B281" s="53"/>
    </row>
    <row r="282" spans="1:10" x14ac:dyDescent="0.3">
      <c r="B282" s="53"/>
    </row>
    <row r="283" spans="1:10" x14ac:dyDescent="0.3">
      <c r="B283" s="53"/>
    </row>
    <row r="284" spans="1:10" x14ac:dyDescent="0.3">
      <c r="C284" s="112" t="str">
        <f>+A3</f>
        <v>Ревизионной комиссии по городу Астана</v>
      </c>
    </row>
    <row r="285" spans="1:10" x14ac:dyDescent="0.3">
      <c r="A285" s="113"/>
      <c r="C285" s="112"/>
    </row>
    <row r="286" spans="1:10" x14ac:dyDescent="0.3">
      <c r="A286" s="113"/>
    </row>
    <row r="287" spans="1:10" x14ac:dyDescent="0.3">
      <c r="A287" s="113"/>
      <c r="F287" s="93"/>
      <c r="H287" s="53" t="s">
        <v>358</v>
      </c>
      <c r="I287" s="53" t="s">
        <v>13</v>
      </c>
    </row>
    <row r="288" spans="1:10" x14ac:dyDescent="0.3">
      <c r="A288" s="53"/>
      <c r="B288" s="53"/>
      <c r="D288" s="53"/>
      <c r="E288" s="53"/>
      <c r="F288" s="93" t="s">
        <v>359</v>
      </c>
      <c r="H288" s="53" t="s">
        <v>360</v>
      </c>
      <c r="I288" s="53" t="s">
        <v>361</v>
      </c>
      <c r="J288" s="143" t="s">
        <v>362</v>
      </c>
    </row>
    <row r="289" spans="1:10" x14ac:dyDescent="0.3">
      <c r="A289" s="53"/>
      <c r="B289" s="53"/>
      <c r="D289" s="53"/>
      <c r="E289" s="53"/>
      <c r="F289" s="93" t="s">
        <v>363</v>
      </c>
      <c r="H289" s="53" t="s">
        <v>364</v>
      </c>
      <c r="I289" s="53" t="s">
        <v>365</v>
      </c>
      <c r="J289" s="143" t="s">
        <v>366</v>
      </c>
    </row>
    <row r="290" spans="1:10" x14ac:dyDescent="0.3">
      <c r="A290" s="53"/>
      <c r="B290" s="53"/>
      <c r="D290" s="53"/>
      <c r="E290" s="53"/>
      <c r="F290" s="93" t="s">
        <v>367</v>
      </c>
      <c r="H290" s="53" t="s">
        <v>368</v>
      </c>
      <c r="I290" s="53" t="s">
        <v>369</v>
      </c>
      <c r="J290" s="143" t="s">
        <v>370</v>
      </c>
    </row>
    <row r="291" spans="1:10" x14ac:dyDescent="0.3">
      <c r="A291" s="53"/>
      <c r="B291" s="53"/>
      <c r="D291" s="53"/>
      <c r="E291" s="53"/>
      <c r="F291" s="93" t="s">
        <v>371</v>
      </c>
      <c r="H291" s="53" t="s">
        <v>372</v>
      </c>
      <c r="I291" s="53" t="s">
        <v>373</v>
      </c>
      <c r="J291" s="143" t="s">
        <v>374</v>
      </c>
    </row>
    <row r="292" spans="1:10" x14ac:dyDescent="0.3">
      <c r="A292" s="53"/>
      <c r="B292" s="53"/>
      <c r="D292" s="53"/>
      <c r="E292" s="53"/>
      <c r="F292" s="93" t="s">
        <v>375</v>
      </c>
      <c r="H292" s="53" t="s">
        <v>376</v>
      </c>
      <c r="I292" s="53" t="s">
        <v>377</v>
      </c>
      <c r="J292" s="143" t="s">
        <v>378</v>
      </c>
    </row>
    <row r="293" spans="1:10" x14ac:dyDescent="0.3">
      <c r="A293" s="53"/>
      <c r="B293" s="53"/>
      <c r="D293" s="53"/>
      <c r="E293" s="53"/>
      <c r="F293" s="93" t="s">
        <v>379</v>
      </c>
      <c r="H293" s="53" t="s">
        <v>380</v>
      </c>
      <c r="I293" s="53" t="s">
        <v>381</v>
      </c>
      <c r="J293" s="143" t="s">
        <v>382</v>
      </c>
    </row>
    <row r="294" spans="1:10" x14ac:dyDescent="0.3">
      <c r="A294" s="53"/>
      <c r="B294" s="53"/>
      <c r="D294" s="53"/>
      <c r="E294" s="53"/>
      <c r="F294" s="93" t="s">
        <v>383</v>
      </c>
      <c r="H294" s="53" t="s">
        <v>384</v>
      </c>
      <c r="I294" s="53" t="s">
        <v>385</v>
      </c>
      <c r="J294" s="143" t="s">
        <v>386</v>
      </c>
    </row>
    <row r="295" spans="1:10" x14ac:dyDescent="0.3">
      <c r="A295" s="53"/>
      <c r="F295" s="93" t="s">
        <v>387</v>
      </c>
      <c r="H295" s="53" t="s">
        <v>388</v>
      </c>
      <c r="I295" s="53" t="s">
        <v>389</v>
      </c>
      <c r="J295" s="143" t="s">
        <v>390</v>
      </c>
    </row>
    <row r="296" spans="1:10" x14ac:dyDescent="0.3">
      <c r="A296" s="53"/>
      <c r="F296" s="93" t="s">
        <v>391</v>
      </c>
      <c r="H296" s="53" t="s">
        <v>392</v>
      </c>
      <c r="I296" s="53" t="s">
        <v>393</v>
      </c>
      <c r="J296" s="143" t="s">
        <v>394</v>
      </c>
    </row>
    <row r="297" spans="1:10" x14ac:dyDescent="0.3">
      <c r="A297" s="53"/>
      <c r="F297" s="93" t="s">
        <v>395</v>
      </c>
      <c r="H297" s="53" t="s">
        <v>396</v>
      </c>
      <c r="I297" s="53" t="s">
        <v>397</v>
      </c>
      <c r="J297" s="143" t="s">
        <v>398</v>
      </c>
    </row>
    <row r="298" spans="1:10" x14ac:dyDescent="0.3">
      <c r="A298" s="53"/>
      <c r="B298" s="53"/>
      <c r="D298" s="53"/>
      <c r="E298" s="53"/>
      <c r="F298" s="93" t="s">
        <v>399</v>
      </c>
      <c r="H298" s="53" t="s">
        <v>400</v>
      </c>
      <c r="I298" s="53" t="s">
        <v>401</v>
      </c>
      <c r="J298" s="143" t="s">
        <v>402</v>
      </c>
    </row>
    <row r="299" spans="1:10" x14ac:dyDescent="0.3">
      <c r="A299" s="53"/>
      <c r="B299" s="53"/>
      <c r="D299" s="53"/>
      <c r="E299" s="53"/>
      <c r="F299" s="93" t="s">
        <v>403</v>
      </c>
      <c r="H299" s="53" t="s">
        <v>404</v>
      </c>
      <c r="I299" s="53" t="s">
        <v>405</v>
      </c>
      <c r="J299" s="143" t="s">
        <v>406</v>
      </c>
    </row>
    <row r="300" spans="1:10" x14ac:dyDescent="0.3">
      <c r="A300" s="53"/>
      <c r="B300" s="53"/>
      <c r="D300" s="53"/>
      <c r="E300" s="53"/>
      <c r="F300" s="93" t="s">
        <v>407</v>
      </c>
      <c r="H300" s="53" t="s">
        <v>408</v>
      </c>
      <c r="I300" s="53" t="s">
        <v>409</v>
      </c>
      <c r="J300" s="143" t="s">
        <v>410</v>
      </c>
    </row>
    <row r="301" spans="1:10" x14ac:dyDescent="0.3">
      <c r="A301" s="53"/>
      <c r="B301" s="53"/>
      <c r="D301" s="53"/>
      <c r="E301" s="53"/>
      <c r="F301" s="93" t="s">
        <v>411</v>
      </c>
      <c r="H301" s="53" t="s">
        <v>412</v>
      </c>
      <c r="I301" s="53" t="s">
        <v>413</v>
      </c>
      <c r="J301" s="143" t="s">
        <v>414</v>
      </c>
    </row>
    <row r="302" spans="1:10" x14ac:dyDescent="0.3">
      <c r="A302" s="53"/>
      <c r="B302" s="53"/>
      <c r="D302" s="53"/>
      <c r="E302" s="53"/>
      <c r="F302" s="93" t="s">
        <v>415</v>
      </c>
      <c r="H302" s="53" t="s">
        <v>416</v>
      </c>
      <c r="I302" s="53" t="s">
        <v>417</v>
      </c>
      <c r="J302" s="143" t="s">
        <v>418</v>
      </c>
    </row>
    <row r="303" spans="1:10" x14ac:dyDescent="0.3">
      <c r="A303" s="53"/>
      <c r="B303" s="53"/>
      <c r="D303" s="53"/>
      <c r="E303" s="53"/>
      <c r="F303" s="93" t="s">
        <v>419</v>
      </c>
      <c r="H303" s="53" t="s">
        <v>420</v>
      </c>
      <c r="I303" s="53" t="s">
        <v>421</v>
      </c>
      <c r="J303" s="143" t="s">
        <v>422</v>
      </c>
    </row>
    <row r="304" spans="1:10" x14ac:dyDescent="0.3">
      <c r="A304" s="53"/>
      <c r="F304" s="93" t="s">
        <v>423</v>
      </c>
      <c r="H304" s="53" t="s">
        <v>424</v>
      </c>
      <c r="I304" s="53" t="s">
        <v>425</v>
      </c>
      <c r="J304" s="143" t="s">
        <v>426</v>
      </c>
    </row>
    <row r="305" spans="1:6" x14ac:dyDescent="0.3">
      <c r="A305" s="53"/>
      <c r="F305" s="93" t="s">
        <v>427</v>
      </c>
    </row>
    <row r="306" spans="1:6" x14ac:dyDescent="0.3">
      <c r="A306" s="53"/>
      <c r="F306" s="93" t="s">
        <v>428</v>
      </c>
    </row>
    <row r="307" spans="1:6" x14ac:dyDescent="0.3">
      <c r="A307" s="53"/>
      <c r="F307" s="93" t="s">
        <v>429</v>
      </c>
    </row>
    <row r="308" spans="1:6" x14ac:dyDescent="0.3">
      <c r="A308" s="53"/>
      <c r="F308" s="93" t="s">
        <v>430</v>
      </c>
    </row>
    <row r="309" spans="1:6" x14ac:dyDescent="0.3">
      <c r="A309" s="53"/>
      <c r="F309" s="93" t="s">
        <v>431</v>
      </c>
    </row>
    <row r="310" spans="1:6" x14ac:dyDescent="0.3">
      <c r="A310" s="53"/>
      <c r="F310" s="93" t="s">
        <v>432</v>
      </c>
    </row>
    <row r="311" spans="1:6" x14ac:dyDescent="0.3">
      <c r="A311" s="53"/>
      <c r="F311" s="93" t="s">
        <v>433</v>
      </c>
    </row>
    <row r="312" spans="1:6" x14ac:dyDescent="0.3">
      <c r="A312" s="53"/>
      <c r="F312" s="93" t="s">
        <v>434</v>
      </c>
    </row>
    <row r="313" spans="1:6" x14ac:dyDescent="0.3">
      <c r="A313" s="53"/>
      <c r="F313" s="93" t="s">
        <v>435</v>
      </c>
    </row>
    <row r="314" spans="1:6" x14ac:dyDescent="0.3">
      <c r="A314" s="53"/>
      <c r="F314" s="93"/>
    </row>
    <row r="315" spans="1:6" x14ac:dyDescent="0.3">
      <c r="A315" s="53"/>
      <c r="F315" s="93" t="s">
        <v>436</v>
      </c>
    </row>
    <row r="316" spans="1:6" x14ac:dyDescent="0.3">
      <c r="A316" s="53"/>
      <c r="F316" s="93" t="s">
        <v>437</v>
      </c>
    </row>
    <row r="317" spans="1:6" x14ac:dyDescent="0.3">
      <c r="A317" s="53"/>
      <c r="F317" s="93" t="s">
        <v>438</v>
      </c>
    </row>
    <row r="318" spans="1:6" x14ac:dyDescent="0.3">
      <c r="A318" s="53"/>
      <c r="F318" s="93" t="s">
        <v>439</v>
      </c>
    </row>
    <row r="319" spans="1:6" x14ac:dyDescent="0.3">
      <c r="A319" s="53"/>
      <c r="F319" s="93" t="s">
        <v>440</v>
      </c>
    </row>
    <row r="320" spans="1:6" x14ac:dyDescent="0.3">
      <c r="A320" s="53"/>
      <c r="F320" s="93" t="s">
        <v>441</v>
      </c>
    </row>
    <row r="321" spans="1:6" x14ac:dyDescent="0.3">
      <c r="A321" s="53"/>
      <c r="F321" s="93" t="s">
        <v>442</v>
      </c>
    </row>
    <row r="322" spans="1:6" x14ac:dyDescent="0.3">
      <c r="A322" s="53"/>
      <c r="F322" s="93" t="s">
        <v>443</v>
      </c>
    </row>
    <row r="323" spans="1:6" x14ac:dyDescent="0.3">
      <c r="A323" s="53"/>
      <c r="F323" s="93" t="s">
        <v>444</v>
      </c>
    </row>
    <row r="324" spans="1:6" x14ac:dyDescent="0.3">
      <c r="A324" s="53"/>
      <c r="F324" s="93" t="s">
        <v>445</v>
      </c>
    </row>
    <row r="325" spans="1:6" x14ac:dyDescent="0.3">
      <c r="A325" s="53"/>
      <c r="F325" s="93" t="s">
        <v>446</v>
      </c>
    </row>
    <row r="326" spans="1:6" x14ac:dyDescent="0.3">
      <c r="A326" s="53"/>
      <c r="F326" s="93" t="s">
        <v>447</v>
      </c>
    </row>
    <row r="327" spans="1:6" x14ac:dyDescent="0.3">
      <c r="A327" s="53"/>
      <c r="F327" s="93" t="s">
        <v>448</v>
      </c>
    </row>
    <row r="328" spans="1:6" x14ac:dyDescent="0.3">
      <c r="A328" s="53"/>
      <c r="F328" s="93" t="s">
        <v>449</v>
      </c>
    </row>
    <row r="329" spans="1:6" x14ac:dyDescent="0.3">
      <c r="A329" s="53"/>
      <c r="F329" s="93" t="s">
        <v>450</v>
      </c>
    </row>
    <row r="330" spans="1:6" x14ac:dyDescent="0.3">
      <c r="A330" s="53"/>
      <c r="F330" s="93" t="s">
        <v>451</v>
      </c>
    </row>
    <row r="331" spans="1:6" x14ac:dyDescent="0.3">
      <c r="A331" s="53"/>
      <c r="F331" s="93" t="s">
        <v>452</v>
      </c>
    </row>
    <row r="332" spans="1:6" x14ac:dyDescent="0.3">
      <c r="A332" s="53"/>
      <c r="F332" s="93" t="s">
        <v>453</v>
      </c>
    </row>
    <row r="333" spans="1:6" x14ac:dyDescent="0.3">
      <c r="A333" s="53"/>
      <c r="F333" s="93" t="s">
        <v>454</v>
      </c>
    </row>
    <row r="334" spans="1:6" x14ac:dyDescent="0.3">
      <c r="A334" s="53"/>
      <c r="F334" s="93" t="s">
        <v>455</v>
      </c>
    </row>
    <row r="335" spans="1:6" x14ac:dyDescent="0.3">
      <c r="A335" s="53"/>
      <c r="F335" s="93" t="s">
        <v>456</v>
      </c>
    </row>
    <row r="336" spans="1:6" x14ac:dyDescent="0.3">
      <c r="A336" s="53"/>
      <c r="F336" s="93" t="s">
        <v>457</v>
      </c>
    </row>
    <row r="337" spans="1:6" x14ac:dyDescent="0.3">
      <c r="A337" s="53"/>
      <c r="F337" s="93" t="s">
        <v>458</v>
      </c>
    </row>
    <row r="338" spans="1:6" x14ac:dyDescent="0.3">
      <c r="A338" s="53"/>
      <c r="F338" s="93" t="s">
        <v>459</v>
      </c>
    </row>
    <row r="339" spans="1:6" x14ac:dyDescent="0.3">
      <c r="A339" s="53"/>
      <c r="F339" s="93" t="s">
        <v>460</v>
      </c>
    </row>
    <row r="340" spans="1:6" x14ac:dyDescent="0.3">
      <c r="A340" s="53"/>
      <c r="F340" s="93" t="s">
        <v>461</v>
      </c>
    </row>
    <row r="341" spans="1:6" x14ac:dyDescent="0.3">
      <c r="A341" s="53"/>
      <c r="F341" s="93" t="s">
        <v>462</v>
      </c>
    </row>
    <row r="342" spans="1:6" x14ac:dyDescent="0.3">
      <c r="A342" s="53"/>
      <c r="F342" s="93" t="s">
        <v>463</v>
      </c>
    </row>
    <row r="343" spans="1:6" x14ac:dyDescent="0.3">
      <c r="A343" s="53"/>
      <c r="F343" s="93" t="s">
        <v>464</v>
      </c>
    </row>
    <row r="344" spans="1:6" x14ac:dyDescent="0.3">
      <c r="A344" s="53"/>
      <c r="F344" s="93" t="s">
        <v>465</v>
      </c>
    </row>
    <row r="345" spans="1:6" x14ac:dyDescent="0.3">
      <c r="A345" s="53"/>
      <c r="F345" s="93" t="s">
        <v>466</v>
      </c>
    </row>
    <row r="346" spans="1:6" x14ac:dyDescent="0.3">
      <c r="A346" s="53"/>
      <c r="F346" s="93" t="s">
        <v>467</v>
      </c>
    </row>
    <row r="347" spans="1:6" x14ac:dyDescent="0.3">
      <c r="A347" s="53"/>
      <c r="F347" s="93" t="s">
        <v>468</v>
      </c>
    </row>
    <row r="348" spans="1:6" x14ac:dyDescent="0.3">
      <c r="A348" s="53"/>
      <c r="F348" s="93" t="s">
        <v>469</v>
      </c>
    </row>
    <row r="349" spans="1:6" x14ac:dyDescent="0.3">
      <c r="A349" s="53"/>
      <c r="F349" s="93" t="s">
        <v>470</v>
      </c>
    </row>
    <row r="350" spans="1:6" x14ac:dyDescent="0.3">
      <c r="A350" s="113"/>
      <c r="F350" s="93" t="s">
        <v>471</v>
      </c>
    </row>
    <row r="351" spans="1:6" x14ac:dyDescent="0.3">
      <c r="A351" s="113"/>
      <c r="F351" s="93" t="s">
        <v>472</v>
      </c>
    </row>
    <row r="352" spans="1:6" x14ac:dyDescent="0.3">
      <c r="A352" s="113"/>
      <c r="F352" s="93" t="s">
        <v>473</v>
      </c>
    </row>
    <row r="353" spans="6:6" x14ac:dyDescent="0.3">
      <c r="F353" s="93" t="s">
        <v>474</v>
      </c>
    </row>
    <row r="354" spans="6:6" x14ac:dyDescent="0.3">
      <c r="F354" s="93" t="s">
        <v>475</v>
      </c>
    </row>
    <row r="355" spans="6:6" x14ac:dyDescent="0.3">
      <c r="F355" s="93" t="s">
        <v>476</v>
      </c>
    </row>
    <row r="356" spans="6:6" x14ac:dyDescent="0.3">
      <c r="F356" s="93" t="s">
        <v>477</v>
      </c>
    </row>
    <row r="357" spans="6:6" x14ac:dyDescent="0.3">
      <c r="F357" s="93" t="s">
        <v>478</v>
      </c>
    </row>
    <row r="358" spans="6:6" x14ac:dyDescent="0.3">
      <c r="F358" s="93" t="s">
        <v>479</v>
      </c>
    </row>
    <row r="359" spans="6:6" x14ac:dyDescent="0.3">
      <c r="F359" s="93" t="s">
        <v>480</v>
      </c>
    </row>
    <row r="360" spans="6:6" x14ac:dyDescent="0.3">
      <c r="F360" s="93" t="s">
        <v>481</v>
      </c>
    </row>
    <row r="361" spans="6:6" x14ac:dyDescent="0.3">
      <c r="F361" s="93" t="s">
        <v>482</v>
      </c>
    </row>
    <row r="362" spans="6:6" x14ac:dyDescent="0.3">
      <c r="F362" s="93" t="s">
        <v>483</v>
      </c>
    </row>
    <row r="363" spans="6:6" x14ac:dyDescent="0.3">
      <c r="F363" s="93" t="s">
        <v>484</v>
      </c>
    </row>
    <row r="364" spans="6:6" x14ac:dyDescent="0.3">
      <c r="F364" s="93" t="s">
        <v>485</v>
      </c>
    </row>
    <row r="365" spans="6:6" x14ac:dyDescent="0.3">
      <c r="F365" s="93" t="s">
        <v>486</v>
      </c>
    </row>
    <row r="366" spans="6:6" x14ac:dyDescent="0.3">
      <c r="F366" s="93" t="s">
        <v>487</v>
      </c>
    </row>
    <row r="367" spans="6:6" x14ac:dyDescent="0.3">
      <c r="F367" s="93" t="s">
        <v>488</v>
      </c>
    </row>
    <row r="368" spans="6:6" x14ac:dyDescent="0.3">
      <c r="F368" s="93" t="s">
        <v>489</v>
      </c>
    </row>
    <row r="369" spans="5:6" x14ac:dyDescent="0.3">
      <c r="F369" s="93" t="s">
        <v>490</v>
      </c>
    </row>
    <row r="370" spans="5:6" x14ac:dyDescent="0.3">
      <c r="F370" s="93" t="s">
        <v>491</v>
      </c>
    </row>
    <row r="371" spans="5:6" x14ac:dyDescent="0.3">
      <c r="F371" s="93" t="s">
        <v>492</v>
      </c>
    </row>
    <row r="372" spans="5:6" x14ac:dyDescent="0.3">
      <c r="F372" s="93" t="s">
        <v>493</v>
      </c>
    </row>
    <row r="373" spans="5:6" x14ac:dyDescent="0.3">
      <c r="F373" s="93" t="s">
        <v>494</v>
      </c>
    </row>
    <row r="374" spans="5:6" x14ac:dyDescent="0.3">
      <c r="F374" s="93" t="s">
        <v>495</v>
      </c>
    </row>
    <row r="375" spans="5:6" x14ac:dyDescent="0.3">
      <c r="F375" s="93" t="s">
        <v>496</v>
      </c>
    </row>
    <row r="376" spans="5:6" x14ac:dyDescent="0.3">
      <c r="F376" s="93" t="s">
        <v>497</v>
      </c>
    </row>
    <row r="377" spans="5:6" x14ac:dyDescent="0.3">
      <c r="F377" s="93" t="s">
        <v>498</v>
      </c>
    </row>
    <row r="378" spans="5:6" x14ac:dyDescent="0.3">
      <c r="F378" s="93" t="s">
        <v>499</v>
      </c>
    </row>
    <row r="379" spans="5:6" x14ac:dyDescent="0.3">
      <c r="F379" s="93" t="s">
        <v>500</v>
      </c>
    </row>
    <row r="380" spans="5:6" x14ac:dyDescent="0.3">
      <c r="F380" s="93" t="s">
        <v>501</v>
      </c>
    </row>
    <row r="381" spans="5:6" x14ac:dyDescent="0.3">
      <c r="F381" s="93" t="s">
        <v>502</v>
      </c>
    </row>
    <row r="382" spans="5:6" x14ac:dyDescent="0.3">
      <c r="F382" s="93" t="s">
        <v>503</v>
      </c>
    </row>
    <row r="383" spans="5:6" x14ac:dyDescent="0.3">
      <c r="E383" s="93"/>
      <c r="F383" s="61" t="s">
        <v>504</v>
      </c>
    </row>
    <row r="384" spans="5:6" x14ac:dyDescent="0.3">
      <c r="E384" s="93"/>
      <c r="F384" s="93" t="s">
        <v>505</v>
      </c>
    </row>
    <row r="385" spans="6:6" x14ac:dyDescent="0.3">
      <c r="F385" s="61" t="s">
        <v>506</v>
      </c>
    </row>
    <row r="386" spans="6:6" x14ac:dyDescent="0.3">
      <c r="F386" s="61" t="s">
        <v>507</v>
      </c>
    </row>
    <row r="387" spans="6:6" x14ac:dyDescent="0.3">
      <c r="F387" s="61" t="s">
        <v>508</v>
      </c>
    </row>
    <row r="388" spans="6:6" x14ac:dyDescent="0.3">
      <c r="F388" s="61" t="s">
        <v>509</v>
      </c>
    </row>
    <row r="389" spans="6:6" x14ac:dyDescent="0.3">
      <c r="F389" s="61" t="s">
        <v>510</v>
      </c>
    </row>
    <row r="390" spans="6:6" x14ac:dyDescent="0.3">
      <c r="F390" s="61" t="s">
        <v>511</v>
      </c>
    </row>
    <row r="391" spans="6:6" x14ac:dyDescent="0.3">
      <c r="F391" s="61" t="s">
        <v>512</v>
      </c>
    </row>
    <row r="392" spans="6:6" x14ac:dyDescent="0.3">
      <c r="F392" s="61" t="s">
        <v>513</v>
      </c>
    </row>
    <row r="393" spans="6:6" x14ac:dyDescent="0.3">
      <c r="F393" s="164" t="s">
        <v>519</v>
      </c>
    </row>
    <row r="394" spans="6:6" x14ac:dyDescent="0.3">
      <c r="F394" s="164" t="s">
        <v>514</v>
      </c>
    </row>
    <row r="395" spans="6:6" x14ac:dyDescent="0.3">
      <c r="F395" s="164" t="s">
        <v>515</v>
      </c>
    </row>
    <row r="396" spans="6:6" x14ac:dyDescent="0.3">
      <c r="F396" s="164" t="s">
        <v>516</v>
      </c>
    </row>
    <row r="397" spans="6:6" x14ac:dyDescent="0.3">
      <c r="F397" s="164" t="s">
        <v>513</v>
      </c>
    </row>
    <row r="398" spans="6:6" x14ac:dyDescent="0.3">
      <c r="F398" s="164" t="s">
        <v>517</v>
      </c>
    </row>
    <row r="399" spans="6:6" x14ac:dyDescent="0.3">
      <c r="F399" s="164" t="s">
        <v>518</v>
      </c>
    </row>
    <row r="400" spans="6:6" x14ac:dyDescent="0.3">
      <c r="F400" s="164" t="s">
        <v>534</v>
      </c>
    </row>
    <row r="401" spans="6:6" x14ac:dyDescent="0.3">
      <c r="F401" s="164" t="s">
        <v>520</v>
      </c>
    </row>
    <row r="402" spans="6:6" x14ac:dyDescent="0.3">
      <c r="F402" s="164" t="s">
        <v>521</v>
      </c>
    </row>
    <row r="403" spans="6:6" x14ac:dyDescent="0.3">
      <c r="F403" s="164" t="s">
        <v>522</v>
      </c>
    </row>
    <row r="404" spans="6:6" x14ac:dyDescent="0.3">
      <c r="F404" s="164" t="s">
        <v>523</v>
      </c>
    </row>
    <row r="405" spans="6:6" x14ac:dyDescent="0.3">
      <c r="F405" s="164" t="s">
        <v>524</v>
      </c>
    </row>
    <row r="406" spans="6:6" x14ac:dyDescent="0.3">
      <c r="F406" s="164" t="s">
        <v>14</v>
      </c>
    </row>
  </sheetData>
  <protectedRanges>
    <protectedRange sqref="A3:G4" name="Диапазон1_1"/>
    <protectedRange sqref="E27:E28 E40 E43:E44 D175:E175 H61 E57 E60" name="Диапазон1_25_2"/>
    <protectedRange sqref="J101 D27:D28 D40 D43:D44 D11:E13 D15:E18 D21:E22 D24:E25 D30:E32 D35:E36 D38:E39 D42:E42 D46:E51 D53:E56 D58:E59 D61:E64 D66:E68 D70:E77 D79:E85 D94:E97 D101:E104 D109:E110 D112:E113 D115:E117 D126:E129 D133:E136 D140:E146 D153:E156 D158:E166 D169:E174 D176:E177" name="Диапазон1_2_2_1"/>
    <protectedRange sqref="D57 D60" name="Диапазон1_11_2_1"/>
    <protectedRange sqref="D167" name="Диапазон1_19_1_2_1"/>
    <protectedRange sqref="E167" name="Диапазон1_32_1_2_1"/>
    <protectedRange sqref="O61" name="Диапазон1_25_1_1"/>
  </protectedRanges>
  <autoFilter ref="A2:I194" xr:uid="{00000000-0009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dataConsolidate/>
  <mergeCells count="16">
    <mergeCell ref="A60:G60"/>
    <mergeCell ref="A65:G65"/>
    <mergeCell ref="A69:G69"/>
    <mergeCell ref="A178:G178"/>
    <mergeCell ref="A14:G14"/>
    <mergeCell ref="A34:G34"/>
    <mergeCell ref="A37:G37"/>
    <mergeCell ref="A41:G41"/>
    <mergeCell ref="A45:G45"/>
    <mergeCell ref="A57:G57"/>
    <mergeCell ref="A10:G10"/>
    <mergeCell ref="A2:G2"/>
    <mergeCell ref="A3:G3"/>
    <mergeCell ref="A4:G4"/>
    <mergeCell ref="H5:I5"/>
    <mergeCell ref="A8:G8"/>
  </mergeCells>
  <dataValidations count="2">
    <dataValidation type="list" allowBlank="1" showInputMessage="1" showErrorMessage="1" errorTitle="Выбрерите отчетный период " error="Нужно выбрать отчетный период из списка (нажмите треугольную кнопку &quot;ВНИЗ&quot; на правой стороне ячейки)" sqref="A4:G4 IT4:IZ4 SP4:SV4 ACL4:ACR4 AMH4:AMN4 AWD4:AWJ4 BFZ4:BGF4 BPV4:BQB4 BZR4:BZX4 CJN4:CJT4 CTJ4:CTP4 DDF4:DDL4 DNB4:DNH4 DWX4:DXD4 EGT4:EGZ4 EQP4:EQV4 FAL4:FAR4 FKH4:FKN4 FUD4:FUJ4 GDZ4:GEF4 GNV4:GOB4 GXR4:GXX4 HHN4:HHT4 HRJ4:HRP4 IBF4:IBL4 ILB4:ILH4 IUX4:IVD4 JET4:JEZ4 JOP4:JOV4 JYL4:JYR4 KIH4:KIN4 KSD4:KSJ4 LBZ4:LCF4 LLV4:LMB4 LVR4:LVX4 MFN4:MFT4 MPJ4:MPP4 MZF4:MZL4 NJB4:NJH4 NSX4:NTD4 OCT4:OCZ4 OMP4:OMV4 OWL4:OWR4 PGH4:PGN4 PQD4:PQJ4 PZZ4:QAF4 QJV4:QKB4 QTR4:QTX4 RDN4:RDT4 RNJ4:RNP4 RXF4:RXL4 SHB4:SHH4 SQX4:SRD4 TAT4:TAZ4 TKP4:TKV4 TUL4:TUR4 UEH4:UEN4 UOD4:UOJ4 UXZ4:UYF4 VHV4:VIB4 VRR4:VRX4 WBN4:WBT4 WLJ4:WLP4 WVF4:WVL4 A65540:G65540 IT65540:IZ65540 SP65540:SV65540 ACL65540:ACR65540 AMH65540:AMN65540 AWD65540:AWJ65540 BFZ65540:BGF65540 BPV65540:BQB65540 BZR65540:BZX65540 CJN65540:CJT65540 CTJ65540:CTP65540 DDF65540:DDL65540 DNB65540:DNH65540 DWX65540:DXD65540 EGT65540:EGZ65540 EQP65540:EQV65540 FAL65540:FAR65540 FKH65540:FKN65540 FUD65540:FUJ65540 GDZ65540:GEF65540 GNV65540:GOB65540 GXR65540:GXX65540 HHN65540:HHT65540 HRJ65540:HRP65540 IBF65540:IBL65540 ILB65540:ILH65540 IUX65540:IVD65540 JET65540:JEZ65540 JOP65540:JOV65540 JYL65540:JYR65540 KIH65540:KIN65540 KSD65540:KSJ65540 LBZ65540:LCF65540 LLV65540:LMB65540 LVR65540:LVX65540 MFN65540:MFT65540 MPJ65540:MPP65540 MZF65540:MZL65540 NJB65540:NJH65540 NSX65540:NTD65540 OCT65540:OCZ65540 OMP65540:OMV65540 OWL65540:OWR65540 PGH65540:PGN65540 PQD65540:PQJ65540 PZZ65540:QAF65540 QJV65540:QKB65540 QTR65540:QTX65540 RDN65540:RDT65540 RNJ65540:RNP65540 RXF65540:RXL65540 SHB65540:SHH65540 SQX65540:SRD65540 TAT65540:TAZ65540 TKP65540:TKV65540 TUL65540:TUR65540 UEH65540:UEN65540 UOD65540:UOJ65540 UXZ65540:UYF65540 VHV65540:VIB65540 VRR65540:VRX65540 WBN65540:WBT65540 WLJ65540:WLP65540 WVF65540:WVL65540 A131076:G131076 IT131076:IZ131076 SP131076:SV131076 ACL131076:ACR131076 AMH131076:AMN131076 AWD131076:AWJ131076 BFZ131076:BGF131076 BPV131076:BQB131076 BZR131076:BZX131076 CJN131076:CJT131076 CTJ131076:CTP131076 DDF131076:DDL131076 DNB131076:DNH131076 DWX131076:DXD131076 EGT131076:EGZ131076 EQP131076:EQV131076 FAL131076:FAR131076 FKH131076:FKN131076 FUD131076:FUJ131076 GDZ131076:GEF131076 GNV131076:GOB131076 GXR131076:GXX131076 HHN131076:HHT131076 HRJ131076:HRP131076 IBF131076:IBL131076 ILB131076:ILH131076 IUX131076:IVD131076 JET131076:JEZ131076 JOP131076:JOV131076 JYL131076:JYR131076 KIH131076:KIN131076 KSD131076:KSJ131076 LBZ131076:LCF131076 LLV131076:LMB131076 LVR131076:LVX131076 MFN131076:MFT131076 MPJ131076:MPP131076 MZF131076:MZL131076 NJB131076:NJH131076 NSX131076:NTD131076 OCT131076:OCZ131076 OMP131076:OMV131076 OWL131076:OWR131076 PGH131076:PGN131076 PQD131076:PQJ131076 PZZ131076:QAF131076 QJV131076:QKB131076 QTR131076:QTX131076 RDN131076:RDT131076 RNJ131076:RNP131076 RXF131076:RXL131076 SHB131076:SHH131076 SQX131076:SRD131076 TAT131076:TAZ131076 TKP131076:TKV131076 TUL131076:TUR131076 UEH131076:UEN131076 UOD131076:UOJ131076 UXZ131076:UYF131076 VHV131076:VIB131076 VRR131076:VRX131076 WBN131076:WBT131076 WLJ131076:WLP131076 WVF131076:WVL131076 A196612:G196612 IT196612:IZ196612 SP196612:SV196612 ACL196612:ACR196612 AMH196612:AMN196612 AWD196612:AWJ196612 BFZ196612:BGF196612 BPV196612:BQB196612 BZR196612:BZX196612 CJN196612:CJT196612 CTJ196612:CTP196612 DDF196612:DDL196612 DNB196612:DNH196612 DWX196612:DXD196612 EGT196612:EGZ196612 EQP196612:EQV196612 FAL196612:FAR196612 FKH196612:FKN196612 FUD196612:FUJ196612 GDZ196612:GEF196612 GNV196612:GOB196612 GXR196612:GXX196612 HHN196612:HHT196612 HRJ196612:HRP196612 IBF196612:IBL196612 ILB196612:ILH196612 IUX196612:IVD196612 JET196612:JEZ196612 JOP196612:JOV196612 JYL196612:JYR196612 KIH196612:KIN196612 KSD196612:KSJ196612 LBZ196612:LCF196612 LLV196612:LMB196612 LVR196612:LVX196612 MFN196612:MFT196612 MPJ196612:MPP196612 MZF196612:MZL196612 NJB196612:NJH196612 NSX196612:NTD196612 OCT196612:OCZ196612 OMP196612:OMV196612 OWL196612:OWR196612 PGH196612:PGN196612 PQD196612:PQJ196612 PZZ196612:QAF196612 QJV196612:QKB196612 QTR196612:QTX196612 RDN196612:RDT196612 RNJ196612:RNP196612 RXF196612:RXL196612 SHB196612:SHH196612 SQX196612:SRD196612 TAT196612:TAZ196612 TKP196612:TKV196612 TUL196612:TUR196612 UEH196612:UEN196612 UOD196612:UOJ196612 UXZ196612:UYF196612 VHV196612:VIB196612 VRR196612:VRX196612 WBN196612:WBT196612 WLJ196612:WLP196612 WVF196612:WVL196612 A262148:G262148 IT262148:IZ262148 SP262148:SV262148 ACL262148:ACR262148 AMH262148:AMN262148 AWD262148:AWJ262148 BFZ262148:BGF262148 BPV262148:BQB262148 BZR262148:BZX262148 CJN262148:CJT262148 CTJ262148:CTP262148 DDF262148:DDL262148 DNB262148:DNH262148 DWX262148:DXD262148 EGT262148:EGZ262148 EQP262148:EQV262148 FAL262148:FAR262148 FKH262148:FKN262148 FUD262148:FUJ262148 GDZ262148:GEF262148 GNV262148:GOB262148 GXR262148:GXX262148 HHN262148:HHT262148 HRJ262148:HRP262148 IBF262148:IBL262148 ILB262148:ILH262148 IUX262148:IVD262148 JET262148:JEZ262148 JOP262148:JOV262148 JYL262148:JYR262148 KIH262148:KIN262148 KSD262148:KSJ262148 LBZ262148:LCF262148 LLV262148:LMB262148 LVR262148:LVX262148 MFN262148:MFT262148 MPJ262148:MPP262148 MZF262148:MZL262148 NJB262148:NJH262148 NSX262148:NTD262148 OCT262148:OCZ262148 OMP262148:OMV262148 OWL262148:OWR262148 PGH262148:PGN262148 PQD262148:PQJ262148 PZZ262148:QAF262148 QJV262148:QKB262148 QTR262148:QTX262148 RDN262148:RDT262148 RNJ262148:RNP262148 RXF262148:RXL262148 SHB262148:SHH262148 SQX262148:SRD262148 TAT262148:TAZ262148 TKP262148:TKV262148 TUL262148:TUR262148 UEH262148:UEN262148 UOD262148:UOJ262148 UXZ262148:UYF262148 VHV262148:VIB262148 VRR262148:VRX262148 WBN262148:WBT262148 WLJ262148:WLP262148 WVF262148:WVL262148 A327684:G327684 IT327684:IZ327684 SP327684:SV327684 ACL327684:ACR327684 AMH327684:AMN327684 AWD327684:AWJ327684 BFZ327684:BGF327684 BPV327684:BQB327684 BZR327684:BZX327684 CJN327684:CJT327684 CTJ327684:CTP327684 DDF327684:DDL327684 DNB327684:DNH327684 DWX327684:DXD327684 EGT327684:EGZ327684 EQP327684:EQV327684 FAL327684:FAR327684 FKH327684:FKN327684 FUD327684:FUJ327684 GDZ327684:GEF327684 GNV327684:GOB327684 GXR327684:GXX327684 HHN327684:HHT327684 HRJ327684:HRP327684 IBF327684:IBL327684 ILB327684:ILH327684 IUX327684:IVD327684 JET327684:JEZ327684 JOP327684:JOV327684 JYL327684:JYR327684 KIH327684:KIN327684 KSD327684:KSJ327684 LBZ327684:LCF327684 LLV327684:LMB327684 LVR327684:LVX327684 MFN327684:MFT327684 MPJ327684:MPP327684 MZF327684:MZL327684 NJB327684:NJH327684 NSX327684:NTD327684 OCT327684:OCZ327684 OMP327684:OMV327684 OWL327684:OWR327684 PGH327684:PGN327684 PQD327684:PQJ327684 PZZ327684:QAF327684 QJV327684:QKB327684 QTR327684:QTX327684 RDN327684:RDT327684 RNJ327684:RNP327684 RXF327684:RXL327684 SHB327684:SHH327684 SQX327684:SRD327684 TAT327684:TAZ327684 TKP327684:TKV327684 TUL327684:TUR327684 UEH327684:UEN327684 UOD327684:UOJ327684 UXZ327684:UYF327684 VHV327684:VIB327684 VRR327684:VRX327684 WBN327684:WBT327684 WLJ327684:WLP327684 WVF327684:WVL327684 A393220:G393220 IT393220:IZ393220 SP393220:SV393220 ACL393220:ACR393220 AMH393220:AMN393220 AWD393220:AWJ393220 BFZ393220:BGF393220 BPV393220:BQB393220 BZR393220:BZX393220 CJN393220:CJT393220 CTJ393220:CTP393220 DDF393220:DDL393220 DNB393220:DNH393220 DWX393220:DXD393220 EGT393220:EGZ393220 EQP393220:EQV393220 FAL393220:FAR393220 FKH393220:FKN393220 FUD393220:FUJ393220 GDZ393220:GEF393220 GNV393220:GOB393220 GXR393220:GXX393220 HHN393220:HHT393220 HRJ393220:HRP393220 IBF393220:IBL393220 ILB393220:ILH393220 IUX393220:IVD393220 JET393220:JEZ393220 JOP393220:JOV393220 JYL393220:JYR393220 KIH393220:KIN393220 KSD393220:KSJ393220 LBZ393220:LCF393220 LLV393220:LMB393220 LVR393220:LVX393220 MFN393220:MFT393220 MPJ393220:MPP393220 MZF393220:MZL393220 NJB393220:NJH393220 NSX393220:NTD393220 OCT393220:OCZ393220 OMP393220:OMV393220 OWL393220:OWR393220 PGH393220:PGN393220 PQD393220:PQJ393220 PZZ393220:QAF393220 QJV393220:QKB393220 QTR393220:QTX393220 RDN393220:RDT393220 RNJ393220:RNP393220 RXF393220:RXL393220 SHB393220:SHH393220 SQX393220:SRD393220 TAT393220:TAZ393220 TKP393220:TKV393220 TUL393220:TUR393220 UEH393220:UEN393220 UOD393220:UOJ393220 UXZ393220:UYF393220 VHV393220:VIB393220 VRR393220:VRX393220 WBN393220:WBT393220 WLJ393220:WLP393220 WVF393220:WVL393220 A458756:G458756 IT458756:IZ458756 SP458756:SV458756 ACL458756:ACR458756 AMH458756:AMN458756 AWD458756:AWJ458756 BFZ458756:BGF458756 BPV458756:BQB458756 BZR458756:BZX458756 CJN458756:CJT458756 CTJ458756:CTP458756 DDF458756:DDL458756 DNB458756:DNH458756 DWX458756:DXD458756 EGT458756:EGZ458756 EQP458756:EQV458756 FAL458756:FAR458756 FKH458756:FKN458756 FUD458756:FUJ458756 GDZ458756:GEF458756 GNV458756:GOB458756 GXR458756:GXX458756 HHN458756:HHT458756 HRJ458756:HRP458756 IBF458756:IBL458756 ILB458756:ILH458756 IUX458756:IVD458756 JET458756:JEZ458756 JOP458756:JOV458756 JYL458756:JYR458756 KIH458756:KIN458756 KSD458756:KSJ458756 LBZ458756:LCF458756 LLV458756:LMB458756 LVR458756:LVX458756 MFN458756:MFT458756 MPJ458756:MPP458756 MZF458756:MZL458756 NJB458756:NJH458756 NSX458756:NTD458756 OCT458756:OCZ458756 OMP458756:OMV458756 OWL458756:OWR458756 PGH458756:PGN458756 PQD458756:PQJ458756 PZZ458756:QAF458756 QJV458756:QKB458756 QTR458756:QTX458756 RDN458756:RDT458756 RNJ458756:RNP458756 RXF458756:RXL458756 SHB458756:SHH458756 SQX458756:SRD458756 TAT458756:TAZ458756 TKP458756:TKV458756 TUL458756:TUR458756 UEH458756:UEN458756 UOD458756:UOJ458756 UXZ458756:UYF458756 VHV458756:VIB458756 VRR458756:VRX458756 WBN458756:WBT458756 WLJ458756:WLP458756 WVF458756:WVL458756 A524292:G524292 IT524292:IZ524292 SP524292:SV524292 ACL524292:ACR524292 AMH524292:AMN524292 AWD524292:AWJ524292 BFZ524292:BGF524292 BPV524292:BQB524292 BZR524292:BZX524292 CJN524292:CJT524292 CTJ524292:CTP524292 DDF524292:DDL524292 DNB524292:DNH524292 DWX524292:DXD524292 EGT524292:EGZ524292 EQP524292:EQV524292 FAL524292:FAR524292 FKH524292:FKN524292 FUD524292:FUJ524292 GDZ524292:GEF524292 GNV524292:GOB524292 GXR524292:GXX524292 HHN524292:HHT524292 HRJ524292:HRP524292 IBF524292:IBL524292 ILB524292:ILH524292 IUX524292:IVD524292 JET524292:JEZ524292 JOP524292:JOV524292 JYL524292:JYR524292 KIH524292:KIN524292 KSD524292:KSJ524292 LBZ524292:LCF524292 LLV524292:LMB524292 LVR524292:LVX524292 MFN524292:MFT524292 MPJ524292:MPP524292 MZF524292:MZL524292 NJB524292:NJH524292 NSX524292:NTD524292 OCT524292:OCZ524292 OMP524292:OMV524292 OWL524292:OWR524292 PGH524292:PGN524292 PQD524292:PQJ524292 PZZ524292:QAF524292 QJV524292:QKB524292 QTR524292:QTX524292 RDN524292:RDT524292 RNJ524292:RNP524292 RXF524292:RXL524292 SHB524292:SHH524292 SQX524292:SRD524292 TAT524292:TAZ524292 TKP524292:TKV524292 TUL524292:TUR524292 UEH524292:UEN524292 UOD524292:UOJ524292 UXZ524292:UYF524292 VHV524292:VIB524292 VRR524292:VRX524292 WBN524292:WBT524292 WLJ524292:WLP524292 WVF524292:WVL524292 A589828:G589828 IT589828:IZ589828 SP589828:SV589828 ACL589828:ACR589828 AMH589828:AMN589828 AWD589828:AWJ589828 BFZ589828:BGF589828 BPV589828:BQB589828 BZR589828:BZX589828 CJN589828:CJT589828 CTJ589828:CTP589828 DDF589828:DDL589828 DNB589828:DNH589828 DWX589828:DXD589828 EGT589828:EGZ589828 EQP589828:EQV589828 FAL589828:FAR589828 FKH589828:FKN589828 FUD589828:FUJ589828 GDZ589828:GEF589828 GNV589828:GOB589828 GXR589828:GXX589828 HHN589828:HHT589828 HRJ589828:HRP589828 IBF589828:IBL589828 ILB589828:ILH589828 IUX589828:IVD589828 JET589828:JEZ589828 JOP589828:JOV589828 JYL589828:JYR589828 KIH589828:KIN589828 KSD589828:KSJ589828 LBZ589828:LCF589828 LLV589828:LMB589828 LVR589828:LVX589828 MFN589828:MFT589828 MPJ589828:MPP589828 MZF589828:MZL589828 NJB589828:NJH589828 NSX589828:NTD589828 OCT589828:OCZ589828 OMP589828:OMV589828 OWL589828:OWR589828 PGH589828:PGN589828 PQD589828:PQJ589828 PZZ589828:QAF589828 QJV589828:QKB589828 QTR589828:QTX589828 RDN589828:RDT589828 RNJ589828:RNP589828 RXF589828:RXL589828 SHB589828:SHH589828 SQX589828:SRD589828 TAT589828:TAZ589828 TKP589828:TKV589828 TUL589828:TUR589828 UEH589828:UEN589828 UOD589828:UOJ589828 UXZ589828:UYF589828 VHV589828:VIB589828 VRR589828:VRX589828 WBN589828:WBT589828 WLJ589828:WLP589828 WVF589828:WVL589828 A655364:G655364 IT655364:IZ655364 SP655364:SV655364 ACL655364:ACR655364 AMH655364:AMN655364 AWD655364:AWJ655364 BFZ655364:BGF655364 BPV655364:BQB655364 BZR655364:BZX655364 CJN655364:CJT655364 CTJ655364:CTP655364 DDF655364:DDL655364 DNB655364:DNH655364 DWX655364:DXD655364 EGT655364:EGZ655364 EQP655364:EQV655364 FAL655364:FAR655364 FKH655364:FKN655364 FUD655364:FUJ655364 GDZ655364:GEF655364 GNV655364:GOB655364 GXR655364:GXX655364 HHN655364:HHT655364 HRJ655364:HRP655364 IBF655364:IBL655364 ILB655364:ILH655364 IUX655364:IVD655364 JET655364:JEZ655364 JOP655364:JOV655364 JYL655364:JYR655364 KIH655364:KIN655364 KSD655364:KSJ655364 LBZ655364:LCF655364 LLV655364:LMB655364 LVR655364:LVX655364 MFN655364:MFT655364 MPJ655364:MPP655364 MZF655364:MZL655364 NJB655364:NJH655364 NSX655364:NTD655364 OCT655364:OCZ655364 OMP655364:OMV655364 OWL655364:OWR655364 PGH655364:PGN655364 PQD655364:PQJ655364 PZZ655364:QAF655364 QJV655364:QKB655364 QTR655364:QTX655364 RDN655364:RDT655364 RNJ655364:RNP655364 RXF655364:RXL655364 SHB655364:SHH655364 SQX655364:SRD655364 TAT655364:TAZ655364 TKP655364:TKV655364 TUL655364:TUR655364 UEH655364:UEN655364 UOD655364:UOJ655364 UXZ655364:UYF655364 VHV655364:VIB655364 VRR655364:VRX655364 WBN655364:WBT655364 WLJ655364:WLP655364 WVF655364:WVL655364 A720900:G720900 IT720900:IZ720900 SP720900:SV720900 ACL720900:ACR720900 AMH720900:AMN720900 AWD720900:AWJ720900 BFZ720900:BGF720900 BPV720900:BQB720900 BZR720900:BZX720900 CJN720900:CJT720900 CTJ720900:CTP720900 DDF720900:DDL720900 DNB720900:DNH720900 DWX720900:DXD720900 EGT720900:EGZ720900 EQP720900:EQV720900 FAL720900:FAR720900 FKH720900:FKN720900 FUD720900:FUJ720900 GDZ720900:GEF720900 GNV720900:GOB720900 GXR720900:GXX720900 HHN720900:HHT720900 HRJ720900:HRP720900 IBF720900:IBL720900 ILB720900:ILH720900 IUX720900:IVD720900 JET720900:JEZ720900 JOP720900:JOV720900 JYL720900:JYR720900 KIH720900:KIN720900 KSD720900:KSJ720900 LBZ720900:LCF720900 LLV720900:LMB720900 LVR720900:LVX720900 MFN720900:MFT720900 MPJ720900:MPP720900 MZF720900:MZL720900 NJB720900:NJH720900 NSX720900:NTD720900 OCT720900:OCZ720900 OMP720900:OMV720900 OWL720900:OWR720900 PGH720900:PGN720900 PQD720900:PQJ720900 PZZ720900:QAF720900 QJV720900:QKB720900 QTR720900:QTX720900 RDN720900:RDT720900 RNJ720900:RNP720900 RXF720900:RXL720900 SHB720900:SHH720900 SQX720900:SRD720900 TAT720900:TAZ720900 TKP720900:TKV720900 TUL720900:TUR720900 UEH720900:UEN720900 UOD720900:UOJ720900 UXZ720900:UYF720900 VHV720900:VIB720900 VRR720900:VRX720900 WBN720900:WBT720900 WLJ720900:WLP720900 WVF720900:WVL720900 A786436:G786436 IT786436:IZ786436 SP786436:SV786436 ACL786436:ACR786436 AMH786436:AMN786436 AWD786436:AWJ786436 BFZ786436:BGF786436 BPV786436:BQB786436 BZR786436:BZX786436 CJN786436:CJT786436 CTJ786436:CTP786436 DDF786436:DDL786436 DNB786436:DNH786436 DWX786436:DXD786436 EGT786436:EGZ786436 EQP786436:EQV786436 FAL786436:FAR786436 FKH786436:FKN786436 FUD786436:FUJ786436 GDZ786436:GEF786436 GNV786436:GOB786436 GXR786436:GXX786436 HHN786436:HHT786436 HRJ786436:HRP786436 IBF786436:IBL786436 ILB786436:ILH786436 IUX786436:IVD786436 JET786436:JEZ786436 JOP786436:JOV786436 JYL786436:JYR786436 KIH786436:KIN786436 KSD786436:KSJ786436 LBZ786436:LCF786436 LLV786436:LMB786436 LVR786436:LVX786436 MFN786436:MFT786436 MPJ786436:MPP786436 MZF786436:MZL786436 NJB786436:NJH786436 NSX786436:NTD786436 OCT786436:OCZ786436 OMP786436:OMV786436 OWL786436:OWR786436 PGH786436:PGN786436 PQD786436:PQJ786436 PZZ786436:QAF786436 QJV786436:QKB786436 QTR786436:QTX786436 RDN786436:RDT786436 RNJ786436:RNP786436 RXF786436:RXL786436 SHB786436:SHH786436 SQX786436:SRD786436 TAT786436:TAZ786436 TKP786436:TKV786436 TUL786436:TUR786436 UEH786436:UEN786436 UOD786436:UOJ786436 UXZ786436:UYF786436 VHV786436:VIB786436 VRR786436:VRX786436 WBN786436:WBT786436 WLJ786436:WLP786436 WVF786436:WVL786436 A851972:G851972 IT851972:IZ851972 SP851972:SV851972 ACL851972:ACR851972 AMH851972:AMN851972 AWD851972:AWJ851972 BFZ851972:BGF851972 BPV851972:BQB851972 BZR851972:BZX851972 CJN851972:CJT851972 CTJ851972:CTP851972 DDF851972:DDL851972 DNB851972:DNH851972 DWX851972:DXD851972 EGT851972:EGZ851972 EQP851972:EQV851972 FAL851972:FAR851972 FKH851972:FKN851972 FUD851972:FUJ851972 GDZ851972:GEF851972 GNV851972:GOB851972 GXR851972:GXX851972 HHN851972:HHT851972 HRJ851972:HRP851972 IBF851972:IBL851972 ILB851972:ILH851972 IUX851972:IVD851972 JET851972:JEZ851972 JOP851972:JOV851972 JYL851972:JYR851972 KIH851972:KIN851972 KSD851972:KSJ851972 LBZ851972:LCF851972 LLV851972:LMB851972 LVR851972:LVX851972 MFN851972:MFT851972 MPJ851972:MPP851972 MZF851972:MZL851972 NJB851972:NJH851972 NSX851972:NTD851972 OCT851972:OCZ851972 OMP851972:OMV851972 OWL851972:OWR851972 PGH851972:PGN851972 PQD851972:PQJ851972 PZZ851972:QAF851972 QJV851972:QKB851972 QTR851972:QTX851972 RDN851972:RDT851972 RNJ851972:RNP851972 RXF851972:RXL851972 SHB851972:SHH851972 SQX851972:SRD851972 TAT851972:TAZ851972 TKP851972:TKV851972 TUL851972:TUR851972 UEH851972:UEN851972 UOD851972:UOJ851972 UXZ851972:UYF851972 VHV851972:VIB851972 VRR851972:VRX851972 WBN851972:WBT851972 WLJ851972:WLP851972 WVF851972:WVL851972 A917508:G917508 IT917508:IZ917508 SP917508:SV917508 ACL917508:ACR917508 AMH917508:AMN917508 AWD917508:AWJ917508 BFZ917508:BGF917508 BPV917508:BQB917508 BZR917508:BZX917508 CJN917508:CJT917508 CTJ917508:CTP917508 DDF917508:DDL917508 DNB917508:DNH917508 DWX917508:DXD917508 EGT917508:EGZ917508 EQP917508:EQV917508 FAL917508:FAR917508 FKH917508:FKN917508 FUD917508:FUJ917508 GDZ917508:GEF917508 GNV917508:GOB917508 GXR917508:GXX917508 HHN917508:HHT917508 HRJ917508:HRP917508 IBF917508:IBL917508 ILB917508:ILH917508 IUX917508:IVD917508 JET917508:JEZ917508 JOP917508:JOV917508 JYL917508:JYR917508 KIH917508:KIN917508 KSD917508:KSJ917508 LBZ917508:LCF917508 LLV917508:LMB917508 LVR917508:LVX917508 MFN917508:MFT917508 MPJ917508:MPP917508 MZF917508:MZL917508 NJB917508:NJH917508 NSX917508:NTD917508 OCT917508:OCZ917508 OMP917508:OMV917508 OWL917508:OWR917508 PGH917508:PGN917508 PQD917508:PQJ917508 PZZ917508:QAF917508 QJV917508:QKB917508 QTR917508:QTX917508 RDN917508:RDT917508 RNJ917508:RNP917508 RXF917508:RXL917508 SHB917508:SHH917508 SQX917508:SRD917508 TAT917508:TAZ917508 TKP917508:TKV917508 TUL917508:TUR917508 UEH917508:UEN917508 UOD917508:UOJ917508 UXZ917508:UYF917508 VHV917508:VIB917508 VRR917508:VRX917508 WBN917508:WBT917508 WLJ917508:WLP917508 WVF917508:WVL917508 A983044:G983044 IT983044:IZ983044 SP983044:SV983044 ACL983044:ACR983044 AMH983044:AMN983044 AWD983044:AWJ983044 BFZ983044:BGF983044 BPV983044:BQB983044 BZR983044:BZX983044 CJN983044:CJT983044 CTJ983044:CTP983044 DDF983044:DDL983044 DNB983044:DNH983044 DWX983044:DXD983044 EGT983044:EGZ983044 EQP983044:EQV983044 FAL983044:FAR983044 FKH983044:FKN983044 FUD983044:FUJ983044 GDZ983044:GEF983044 GNV983044:GOB983044 GXR983044:GXX983044 HHN983044:HHT983044 HRJ983044:HRP983044 IBF983044:IBL983044 ILB983044:ILH983044 IUX983044:IVD983044 JET983044:JEZ983044 JOP983044:JOV983044 JYL983044:JYR983044 KIH983044:KIN983044 KSD983044:KSJ983044 LBZ983044:LCF983044 LLV983044:LMB983044 LVR983044:LVX983044 MFN983044:MFT983044 MPJ983044:MPP983044 MZF983044:MZL983044 NJB983044:NJH983044 NSX983044:NTD983044 OCT983044:OCZ983044 OMP983044:OMV983044 OWL983044:OWR983044 PGH983044:PGN983044 PQD983044:PQJ983044 PZZ983044:QAF983044 QJV983044:QKB983044 QTR983044:QTX983044 RDN983044:RDT983044 RNJ983044:RNP983044 RXF983044:RXL983044 SHB983044:SHH983044 SQX983044:SRD983044 TAT983044:TAZ983044 TKP983044:TKV983044 TUL983044:TUR983044 UEH983044:UEN983044 UOD983044:UOJ983044 UXZ983044:UYF983044 VHV983044:VIB983044 VRR983044:VRX983044 WBN983044:WBT983044 WLJ983044:WLP983044 WVF983044:WVL983044" xr:uid="{00000000-0002-0000-0000-000000000000}">
      <formula1>$F$315:$F$406</formula1>
    </dataValidation>
    <dataValidation type="list" allowBlank="1" showInputMessage="1" showErrorMessage="1" errorTitle="Выберите наименование гос.органа" error="Нужно выбрать наименование госоргана из списка (нажмите треугольную кнопку &quot;ВНИЗ&quot; на правой стороне ячейки)" sqref="A3:G3 IT3:IZ3 SP3:SV3 ACL3:ACR3 AMH3:AMN3 AWD3:AWJ3 BFZ3:BGF3 BPV3:BQB3 BZR3:BZX3 CJN3:CJT3 CTJ3:CTP3 DDF3:DDL3 DNB3:DNH3 DWX3:DXD3 EGT3:EGZ3 EQP3:EQV3 FAL3:FAR3 FKH3:FKN3 FUD3:FUJ3 GDZ3:GEF3 GNV3:GOB3 GXR3:GXX3 HHN3:HHT3 HRJ3:HRP3 IBF3:IBL3 ILB3:ILH3 IUX3:IVD3 JET3:JEZ3 JOP3:JOV3 JYL3:JYR3 KIH3:KIN3 KSD3:KSJ3 LBZ3:LCF3 LLV3:LMB3 LVR3:LVX3 MFN3:MFT3 MPJ3:MPP3 MZF3:MZL3 NJB3:NJH3 NSX3:NTD3 OCT3:OCZ3 OMP3:OMV3 OWL3:OWR3 PGH3:PGN3 PQD3:PQJ3 PZZ3:QAF3 QJV3:QKB3 QTR3:QTX3 RDN3:RDT3 RNJ3:RNP3 RXF3:RXL3 SHB3:SHH3 SQX3:SRD3 TAT3:TAZ3 TKP3:TKV3 TUL3:TUR3 UEH3:UEN3 UOD3:UOJ3 UXZ3:UYF3 VHV3:VIB3 VRR3:VRX3 WBN3:WBT3 WLJ3:WLP3 WVF3:WVL3 A65539:G65539 IT65539:IZ65539 SP65539:SV65539 ACL65539:ACR65539 AMH65539:AMN65539 AWD65539:AWJ65539 BFZ65539:BGF65539 BPV65539:BQB65539 BZR65539:BZX65539 CJN65539:CJT65539 CTJ65539:CTP65539 DDF65539:DDL65539 DNB65539:DNH65539 DWX65539:DXD65539 EGT65539:EGZ65539 EQP65539:EQV65539 FAL65539:FAR65539 FKH65539:FKN65539 FUD65539:FUJ65539 GDZ65539:GEF65539 GNV65539:GOB65539 GXR65539:GXX65539 HHN65539:HHT65539 HRJ65539:HRP65539 IBF65539:IBL65539 ILB65539:ILH65539 IUX65539:IVD65539 JET65539:JEZ65539 JOP65539:JOV65539 JYL65539:JYR65539 KIH65539:KIN65539 KSD65539:KSJ65539 LBZ65539:LCF65539 LLV65539:LMB65539 LVR65539:LVX65539 MFN65539:MFT65539 MPJ65539:MPP65539 MZF65539:MZL65539 NJB65539:NJH65539 NSX65539:NTD65539 OCT65539:OCZ65539 OMP65539:OMV65539 OWL65539:OWR65539 PGH65539:PGN65539 PQD65539:PQJ65539 PZZ65539:QAF65539 QJV65539:QKB65539 QTR65539:QTX65539 RDN65539:RDT65539 RNJ65539:RNP65539 RXF65539:RXL65539 SHB65539:SHH65539 SQX65539:SRD65539 TAT65539:TAZ65539 TKP65539:TKV65539 TUL65539:TUR65539 UEH65539:UEN65539 UOD65539:UOJ65539 UXZ65539:UYF65539 VHV65539:VIB65539 VRR65539:VRX65539 WBN65539:WBT65539 WLJ65539:WLP65539 WVF65539:WVL65539 A131075:G131075 IT131075:IZ131075 SP131075:SV131075 ACL131075:ACR131075 AMH131075:AMN131075 AWD131075:AWJ131075 BFZ131075:BGF131075 BPV131075:BQB131075 BZR131075:BZX131075 CJN131075:CJT131075 CTJ131075:CTP131075 DDF131075:DDL131075 DNB131075:DNH131075 DWX131075:DXD131075 EGT131075:EGZ131075 EQP131075:EQV131075 FAL131075:FAR131075 FKH131075:FKN131075 FUD131075:FUJ131075 GDZ131075:GEF131075 GNV131075:GOB131075 GXR131075:GXX131075 HHN131075:HHT131075 HRJ131075:HRP131075 IBF131075:IBL131075 ILB131075:ILH131075 IUX131075:IVD131075 JET131075:JEZ131075 JOP131075:JOV131075 JYL131075:JYR131075 KIH131075:KIN131075 KSD131075:KSJ131075 LBZ131075:LCF131075 LLV131075:LMB131075 LVR131075:LVX131075 MFN131075:MFT131075 MPJ131075:MPP131075 MZF131075:MZL131075 NJB131075:NJH131075 NSX131075:NTD131075 OCT131075:OCZ131075 OMP131075:OMV131075 OWL131075:OWR131075 PGH131075:PGN131075 PQD131075:PQJ131075 PZZ131075:QAF131075 QJV131075:QKB131075 QTR131075:QTX131075 RDN131075:RDT131075 RNJ131075:RNP131075 RXF131075:RXL131075 SHB131075:SHH131075 SQX131075:SRD131075 TAT131075:TAZ131075 TKP131075:TKV131075 TUL131075:TUR131075 UEH131075:UEN131075 UOD131075:UOJ131075 UXZ131075:UYF131075 VHV131075:VIB131075 VRR131075:VRX131075 WBN131075:WBT131075 WLJ131075:WLP131075 WVF131075:WVL131075 A196611:G196611 IT196611:IZ196611 SP196611:SV196611 ACL196611:ACR196611 AMH196611:AMN196611 AWD196611:AWJ196611 BFZ196611:BGF196611 BPV196611:BQB196611 BZR196611:BZX196611 CJN196611:CJT196611 CTJ196611:CTP196611 DDF196611:DDL196611 DNB196611:DNH196611 DWX196611:DXD196611 EGT196611:EGZ196611 EQP196611:EQV196611 FAL196611:FAR196611 FKH196611:FKN196611 FUD196611:FUJ196611 GDZ196611:GEF196611 GNV196611:GOB196611 GXR196611:GXX196611 HHN196611:HHT196611 HRJ196611:HRP196611 IBF196611:IBL196611 ILB196611:ILH196611 IUX196611:IVD196611 JET196611:JEZ196611 JOP196611:JOV196611 JYL196611:JYR196611 KIH196611:KIN196611 KSD196611:KSJ196611 LBZ196611:LCF196611 LLV196611:LMB196611 LVR196611:LVX196611 MFN196611:MFT196611 MPJ196611:MPP196611 MZF196611:MZL196611 NJB196611:NJH196611 NSX196611:NTD196611 OCT196611:OCZ196611 OMP196611:OMV196611 OWL196611:OWR196611 PGH196611:PGN196611 PQD196611:PQJ196611 PZZ196611:QAF196611 QJV196611:QKB196611 QTR196611:QTX196611 RDN196611:RDT196611 RNJ196611:RNP196611 RXF196611:RXL196611 SHB196611:SHH196611 SQX196611:SRD196611 TAT196611:TAZ196611 TKP196611:TKV196611 TUL196611:TUR196611 UEH196611:UEN196611 UOD196611:UOJ196611 UXZ196611:UYF196611 VHV196611:VIB196611 VRR196611:VRX196611 WBN196611:WBT196611 WLJ196611:WLP196611 WVF196611:WVL196611 A262147:G262147 IT262147:IZ262147 SP262147:SV262147 ACL262147:ACR262147 AMH262147:AMN262147 AWD262147:AWJ262147 BFZ262147:BGF262147 BPV262147:BQB262147 BZR262147:BZX262147 CJN262147:CJT262147 CTJ262147:CTP262147 DDF262147:DDL262147 DNB262147:DNH262147 DWX262147:DXD262147 EGT262147:EGZ262147 EQP262147:EQV262147 FAL262147:FAR262147 FKH262147:FKN262147 FUD262147:FUJ262147 GDZ262147:GEF262147 GNV262147:GOB262147 GXR262147:GXX262147 HHN262147:HHT262147 HRJ262147:HRP262147 IBF262147:IBL262147 ILB262147:ILH262147 IUX262147:IVD262147 JET262147:JEZ262147 JOP262147:JOV262147 JYL262147:JYR262147 KIH262147:KIN262147 KSD262147:KSJ262147 LBZ262147:LCF262147 LLV262147:LMB262147 LVR262147:LVX262147 MFN262147:MFT262147 MPJ262147:MPP262147 MZF262147:MZL262147 NJB262147:NJH262147 NSX262147:NTD262147 OCT262147:OCZ262147 OMP262147:OMV262147 OWL262147:OWR262147 PGH262147:PGN262147 PQD262147:PQJ262147 PZZ262147:QAF262147 QJV262147:QKB262147 QTR262147:QTX262147 RDN262147:RDT262147 RNJ262147:RNP262147 RXF262147:RXL262147 SHB262147:SHH262147 SQX262147:SRD262147 TAT262147:TAZ262147 TKP262147:TKV262147 TUL262147:TUR262147 UEH262147:UEN262147 UOD262147:UOJ262147 UXZ262147:UYF262147 VHV262147:VIB262147 VRR262147:VRX262147 WBN262147:WBT262147 WLJ262147:WLP262147 WVF262147:WVL262147 A327683:G327683 IT327683:IZ327683 SP327683:SV327683 ACL327683:ACR327683 AMH327683:AMN327683 AWD327683:AWJ327683 BFZ327683:BGF327683 BPV327683:BQB327683 BZR327683:BZX327683 CJN327683:CJT327683 CTJ327683:CTP327683 DDF327683:DDL327683 DNB327683:DNH327683 DWX327683:DXD327683 EGT327683:EGZ327683 EQP327683:EQV327683 FAL327683:FAR327683 FKH327683:FKN327683 FUD327683:FUJ327683 GDZ327683:GEF327683 GNV327683:GOB327683 GXR327683:GXX327683 HHN327683:HHT327683 HRJ327683:HRP327683 IBF327683:IBL327683 ILB327683:ILH327683 IUX327683:IVD327683 JET327683:JEZ327683 JOP327683:JOV327683 JYL327683:JYR327683 KIH327683:KIN327683 KSD327683:KSJ327683 LBZ327683:LCF327683 LLV327683:LMB327683 LVR327683:LVX327683 MFN327683:MFT327683 MPJ327683:MPP327683 MZF327683:MZL327683 NJB327683:NJH327683 NSX327683:NTD327683 OCT327683:OCZ327683 OMP327683:OMV327683 OWL327683:OWR327683 PGH327683:PGN327683 PQD327683:PQJ327683 PZZ327683:QAF327683 QJV327683:QKB327683 QTR327683:QTX327683 RDN327683:RDT327683 RNJ327683:RNP327683 RXF327683:RXL327683 SHB327683:SHH327683 SQX327683:SRD327683 TAT327683:TAZ327683 TKP327683:TKV327683 TUL327683:TUR327683 UEH327683:UEN327683 UOD327683:UOJ327683 UXZ327683:UYF327683 VHV327683:VIB327683 VRR327683:VRX327683 WBN327683:WBT327683 WLJ327683:WLP327683 WVF327683:WVL327683 A393219:G393219 IT393219:IZ393219 SP393219:SV393219 ACL393219:ACR393219 AMH393219:AMN393219 AWD393219:AWJ393219 BFZ393219:BGF393219 BPV393219:BQB393219 BZR393219:BZX393219 CJN393219:CJT393219 CTJ393219:CTP393219 DDF393219:DDL393219 DNB393219:DNH393219 DWX393219:DXD393219 EGT393219:EGZ393219 EQP393219:EQV393219 FAL393219:FAR393219 FKH393219:FKN393219 FUD393219:FUJ393219 GDZ393219:GEF393219 GNV393219:GOB393219 GXR393219:GXX393219 HHN393219:HHT393219 HRJ393219:HRP393219 IBF393219:IBL393219 ILB393219:ILH393219 IUX393219:IVD393219 JET393219:JEZ393219 JOP393219:JOV393219 JYL393219:JYR393219 KIH393219:KIN393219 KSD393219:KSJ393219 LBZ393219:LCF393219 LLV393219:LMB393219 LVR393219:LVX393219 MFN393219:MFT393219 MPJ393219:MPP393219 MZF393219:MZL393219 NJB393219:NJH393219 NSX393219:NTD393219 OCT393219:OCZ393219 OMP393219:OMV393219 OWL393219:OWR393219 PGH393219:PGN393219 PQD393219:PQJ393219 PZZ393219:QAF393219 QJV393219:QKB393219 QTR393219:QTX393219 RDN393219:RDT393219 RNJ393219:RNP393219 RXF393219:RXL393219 SHB393219:SHH393219 SQX393219:SRD393219 TAT393219:TAZ393219 TKP393219:TKV393219 TUL393219:TUR393219 UEH393219:UEN393219 UOD393219:UOJ393219 UXZ393219:UYF393219 VHV393219:VIB393219 VRR393219:VRX393219 WBN393219:WBT393219 WLJ393219:WLP393219 WVF393219:WVL393219 A458755:G458755 IT458755:IZ458755 SP458755:SV458755 ACL458755:ACR458755 AMH458755:AMN458755 AWD458755:AWJ458755 BFZ458755:BGF458755 BPV458755:BQB458755 BZR458755:BZX458755 CJN458755:CJT458755 CTJ458755:CTP458755 DDF458755:DDL458755 DNB458755:DNH458755 DWX458755:DXD458755 EGT458755:EGZ458755 EQP458755:EQV458755 FAL458755:FAR458755 FKH458755:FKN458755 FUD458755:FUJ458755 GDZ458755:GEF458755 GNV458755:GOB458755 GXR458755:GXX458755 HHN458755:HHT458755 HRJ458755:HRP458755 IBF458755:IBL458755 ILB458755:ILH458755 IUX458755:IVD458755 JET458755:JEZ458755 JOP458755:JOV458755 JYL458755:JYR458755 KIH458755:KIN458755 KSD458755:KSJ458755 LBZ458755:LCF458755 LLV458755:LMB458755 LVR458755:LVX458755 MFN458755:MFT458755 MPJ458755:MPP458755 MZF458755:MZL458755 NJB458755:NJH458755 NSX458755:NTD458755 OCT458755:OCZ458755 OMP458755:OMV458755 OWL458755:OWR458755 PGH458755:PGN458755 PQD458755:PQJ458755 PZZ458755:QAF458755 QJV458755:QKB458755 QTR458755:QTX458755 RDN458755:RDT458755 RNJ458755:RNP458755 RXF458755:RXL458755 SHB458755:SHH458755 SQX458755:SRD458755 TAT458755:TAZ458755 TKP458755:TKV458755 TUL458755:TUR458755 UEH458755:UEN458755 UOD458755:UOJ458755 UXZ458755:UYF458755 VHV458755:VIB458755 VRR458755:VRX458755 WBN458755:WBT458755 WLJ458755:WLP458755 WVF458755:WVL458755 A524291:G524291 IT524291:IZ524291 SP524291:SV524291 ACL524291:ACR524291 AMH524291:AMN524291 AWD524291:AWJ524291 BFZ524291:BGF524291 BPV524291:BQB524291 BZR524291:BZX524291 CJN524291:CJT524291 CTJ524291:CTP524291 DDF524291:DDL524291 DNB524291:DNH524291 DWX524291:DXD524291 EGT524291:EGZ524291 EQP524291:EQV524291 FAL524291:FAR524291 FKH524291:FKN524291 FUD524291:FUJ524291 GDZ524291:GEF524291 GNV524291:GOB524291 GXR524291:GXX524291 HHN524291:HHT524291 HRJ524291:HRP524291 IBF524291:IBL524291 ILB524291:ILH524291 IUX524291:IVD524291 JET524291:JEZ524291 JOP524291:JOV524291 JYL524291:JYR524291 KIH524291:KIN524291 KSD524291:KSJ524291 LBZ524291:LCF524291 LLV524291:LMB524291 LVR524291:LVX524291 MFN524291:MFT524291 MPJ524291:MPP524291 MZF524291:MZL524291 NJB524291:NJH524291 NSX524291:NTD524291 OCT524291:OCZ524291 OMP524291:OMV524291 OWL524291:OWR524291 PGH524291:PGN524291 PQD524291:PQJ524291 PZZ524291:QAF524291 QJV524291:QKB524291 QTR524291:QTX524291 RDN524291:RDT524291 RNJ524291:RNP524291 RXF524291:RXL524291 SHB524291:SHH524291 SQX524291:SRD524291 TAT524291:TAZ524291 TKP524291:TKV524291 TUL524291:TUR524291 UEH524291:UEN524291 UOD524291:UOJ524291 UXZ524291:UYF524291 VHV524291:VIB524291 VRR524291:VRX524291 WBN524291:WBT524291 WLJ524291:WLP524291 WVF524291:WVL524291 A589827:G589827 IT589827:IZ589827 SP589827:SV589827 ACL589827:ACR589827 AMH589827:AMN589827 AWD589827:AWJ589827 BFZ589827:BGF589827 BPV589827:BQB589827 BZR589827:BZX589827 CJN589827:CJT589827 CTJ589827:CTP589827 DDF589827:DDL589827 DNB589827:DNH589827 DWX589827:DXD589827 EGT589827:EGZ589827 EQP589827:EQV589827 FAL589827:FAR589827 FKH589827:FKN589827 FUD589827:FUJ589827 GDZ589827:GEF589827 GNV589827:GOB589827 GXR589827:GXX589827 HHN589827:HHT589827 HRJ589827:HRP589827 IBF589827:IBL589827 ILB589827:ILH589827 IUX589827:IVD589827 JET589827:JEZ589827 JOP589827:JOV589827 JYL589827:JYR589827 KIH589827:KIN589827 KSD589827:KSJ589827 LBZ589827:LCF589827 LLV589827:LMB589827 LVR589827:LVX589827 MFN589827:MFT589827 MPJ589827:MPP589827 MZF589827:MZL589827 NJB589827:NJH589827 NSX589827:NTD589827 OCT589827:OCZ589827 OMP589827:OMV589827 OWL589827:OWR589827 PGH589827:PGN589827 PQD589827:PQJ589827 PZZ589827:QAF589827 QJV589827:QKB589827 QTR589827:QTX589827 RDN589827:RDT589827 RNJ589827:RNP589827 RXF589827:RXL589827 SHB589827:SHH589827 SQX589827:SRD589827 TAT589827:TAZ589827 TKP589827:TKV589827 TUL589827:TUR589827 UEH589827:UEN589827 UOD589827:UOJ589827 UXZ589827:UYF589827 VHV589827:VIB589827 VRR589827:VRX589827 WBN589827:WBT589827 WLJ589827:WLP589827 WVF589827:WVL589827 A655363:G655363 IT655363:IZ655363 SP655363:SV655363 ACL655363:ACR655363 AMH655363:AMN655363 AWD655363:AWJ655363 BFZ655363:BGF655363 BPV655363:BQB655363 BZR655363:BZX655363 CJN655363:CJT655363 CTJ655363:CTP655363 DDF655363:DDL655363 DNB655363:DNH655363 DWX655363:DXD655363 EGT655363:EGZ655363 EQP655363:EQV655363 FAL655363:FAR655363 FKH655363:FKN655363 FUD655363:FUJ655363 GDZ655363:GEF655363 GNV655363:GOB655363 GXR655363:GXX655363 HHN655363:HHT655363 HRJ655363:HRP655363 IBF655363:IBL655363 ILB655363:ILH655363 IUX655363:IVD655363 JET655363:JEZ655363 JOP655363:JOV655363 JYL655363:JYR655363 KIH655363:KIN655363 KSD655363:KSJ655363 LBZ655363:LCF655363 LLV655363:LMB655363 LVR655363:LVX655363 MFN655363:MFT655363 MPJ655363:MPP655363 MZF655363:MZL655363 NJB655363:NJH655363 NSX655363:NTD655363 OCT655363:OCZ655363 OMP655363:OMV655363 OWL655363:OWR655363 PGH655363:PGN655363 PQD655363:PQJ655363 PZZ655363:QAF655363 QJV655363:QKB655363 QTR655363:QTX655363 RDN655363:RDT655363 RNJ655363:RNP655363 RXF655363:RXL655363 SHB655363:SHH655363 SQX655363:SRD655363 TAT655363:TAZ655363 TKP655363:TKV655363 TUL655363:TUR655363 UEH655363:UEN655363 UOD655363:UOJ655363 UXZ655363:UYF655363 VHV655363:VIB655363 VRR655363:VRX655363 WBN655363:WBT655363 WLJ655363:WLP655363 WVF655363:WVL655363 A720899:G720899 IT720899:IZ720899 SP720899:SV720899 ACL720899:ACR720899 AMH720899:AMN720899 AWD720899:AWJ720899 BFZ720899:BGF720899 BPV720899:BQB720899 BZR720899:BZX720899 CJN720899:CJT720899 CTJ720899:CTP720899 DDF720899:DDL720899 DNB720899:DNH720899 DWX720899:DXD720899 EGT720899:EGZ720899 EQP720899:EQV720899 FAL720899:FAR720899 FKH720899:FKN720899 FUD720899:FUJ720899 GDZ720899:GEF720899 GNV720899:GOB720899 GXR720899:GXX720899 HHN720899:HHT720899 HRJ720899:HRP720899 IBF720899:IBL720899 ILB720899:ILH720899 IUX720899:IVD720899 JET720899:JEZ720899 JOP720899:JOV720899 JYL720899:JYR720899 KIH720899:KIN720899 KSD720899:KSJ720899 LBZ720899:LCF720899 LLV720899:LMB720899 LVR720899:LVX720899 MFN720899:MFT720899 MPJ720899:MPP720899 MZF720899:MZL720899 NJB720899:NJH720899 NSX720899:NTD720899 OCT720899:OCZ720899 OMP720899:OMV720899 OWL720899:OWR720899 PGH720899:PGN720899 PQD720899:PQJ720899 PZZ720899:QAF720899 QJV720899:QKB720899 QTR720899:QTX720899 RDN720899:RDT720899 RNJ720899:RNP720899 RXF720899:RXL720899 SHB720899:SHH720899 SQX720899:SRD720899 TAT720899:TAZ720899 TKP720899:TKV720899 TUL720899:TUR720899 UEH720899:UEN720899 UOD720899:UOJ720899 UXZ720899:UYF720899 VHV720899:VIB720899 VRR720899:VRX720899 WBN720899:WBT720899 WLJ720899:WLP720899 WVF720899:WVL720899 A786435:G786435 IT786435:IZ786435 SP786435:SV786435 ACL786435:ACR786435 AMH786435:AMN786435 AWD786435:AWJ786435 BFZ786435:BGF786435 BPV786435:BQB786435 BZR786435:BZX786435 CJN786435:CJT786435 CTJ786435:CTP786435 DDF786435:DDL786435 DNB786435:DNH786435 DWX786435:DXD786435 EGT786435:EGZ786435 EQP786435:EQV786435 FAL786435:FAR786435 FKH786435:FKN786435 FUD786435:FUJ786435 GDZ786435:GEF786435 GNV786435:GOB786435 GXR786435:GXX786435 HHN786435:HHT786435 HRJ786435:HRP786435 IBF786435:IBL786435 ILB786435:ILH786435 IUX786435:IVD786435 JET786435:JEZ786435 JOP786435:JOV786435 JYL786435:JYR786435 KIH786435:KIN786435 KSD786435:KSJ786435 LBZ786435:LCF786435 LLV786435:LMB786435 LVR786435:LVX786435 MFN786435:MFT786435 MPJ786435:MPP786435 MZF786435:MZL786435 NJB786435:NJH786435 NSX786435:NTD786435 OCT786435:OCZ786435 OMP786435:OMV786435 OWL786435:OWR786435 PGH786435:PGN786435 PQD786435:PQJ786435 PZZ786435:QAF786435 QJV786435:QKB786435 QTR786435:QTX786435 RDN786435:RDT786435 RNJ786435:RNP786435 RXF786435:RXL786435 SHB786435:SHH786435 SQX786435:SRD786435 TAT786435:TAZ786435 TKP786435:TKV786435 TUL786435:TUR786435 UEH786435:UEN786435 UOD786435:UOJ786435 UXZ786435:UYF786435 VHV786435:VIB786435 VRR786435:VRX786435 WBN786435:WBT786435 WLJ786435:WLP786435 WVF786435:WVL786435 A851971:G851971 IT851971:IZ851971 SP851971:SV851971 ACL851971:ACR851971 AMH851971:AMN851971 AWD851971:AWJ851971 BFZ851971:BGF851971 BPV851971:BQB851971 BZR851971:BZX851971 CJN851971:CJT851971 CTJ851971:CTP851971 DDF851971:DDL851971 DNB851971:DNH851971 DWX851971:DXD851971 EGT851971:EGZ851971 EQP851971:EQV851971 FAL851971:FAR851971 FKH851971:FKN851971 FUD851971:FUJ851971 GDZ851971:GEF851971 GNV851971:GOB851971 GXR851971:GXX851971 HHN851971:HHT851971 HRJ851971:HRP851971 IBF851971:IBL851971 ILB851971:ILH851971 IUX851971:IVD851971 JET851971:JEZ851971 JOP851971:JOV851971 JYL851971:JYR851971 KIH851971:KIN851971 KSD851971:KSJ851971 LBZ851971:LCF851971 LLV851971:LMB851971 LVR851971:LVX851971 MFN851971:MFT851971 MPJ851971:MPP851971 MZF851971:MZL851971 NJB851971:NJH851971 NSX851971:NTD851971 OCT851971:OCZ851971 OMP851971:OMV851971 OWL851971:OWR851971 PGH851971:PGN851971 PQD851971:PQJ851971 PZZ851971:QAF851971 QJV851971:QKB851971 QTR851971:QTX851971 RDN851971:RDT851971 RNJ851971:RNP851971 RXF851971:RXL851971 SHB851971:SHH851971 SQX851971:SRD851971 TAT851971:TAZ851971 TKP851971:TKV851971 TUL851971:TUR851971 UEH851971:UEN851971 UOD851971:UOJ851971 UXZ851971:UYF851971 VHV851971:VIB851971 VRR851971:VRX851971 WBN851971:WBT851971 WLJ851971:WLP851971 WVF851971:WVL851971 A917507:G917507 IT917507:IZ917507 SP917507:SV917507 ACL917507:ACR917507 AMH917507:AMN917507 AWD917507:AWJ917507 BFZ917507:BGF917507 BPV917507:BQB917507 BZR917507:BZX917507 CJN917507:CJT917507 CTJ917507:CTP917507 DDF917507:DDL917507 DNB917507:DNH917507 DWX917507:DXD917507 EGT917507:EGZ917507 EQP917507:EQV917507 FAL917507:FAR917507 FKH917507:FKN917507 FUD917507:FUJ917507 GDZ917507:GEF917507 GNV917507:GOB917507 GXR917507:GXX917507 HHN917507:HHT917507 HRJ917507:HRP917507 IBF917507:IBL917507 ILB917507:ILH917507 IUX917507:IVD917507 JET917507:JEZ917507 JOP917507:JOV917507 JYL917507:JYR917507 KIH917507:KIN917507 KSD917507:KSJ917507 LBZ917507:LCF917507 LLV917507:LMB917507 LVR917507:LVX917507 MFN917507:MFT917507 MPJ917507:MPP917507 MZF917507:MZL917507 NJB917507:NJH917507 NSX917507:NTD917507 OCT917507:OCZ917507 OMP917507:OMV917507 OWL917507:OWR917507 PGH917507:PGN917507 PQD917507:PQJ917507 PZZ917507:QAF917507 QJV917507:QKB917507 QTR917507:QTX917507 RDN917507:RDT917507 RNJ917507:RNP917507 RXF917507:RXL917507 SHB917507:SHH917507 SQX917507:SRD917507 TAT917507:TAZ917507 TKP917507:TKV917507 TUL917507:TUR917507 UEH917507:UEN917507 UOD917507:UOJ917507 UXZ917507:UYF917507 VHV917507:VIB917507 VRR917507:VRX917507 WBN917507:WBT917507 WLJ917507:WLP917507 WVF917507:WVL917507 A983043:G983043 IT983043:IZ983043 SP983043:SV983043 ACL983043:ACR983043 AMH983043:AMN983043 AWD983043:AWJ983043 BFZ983043:BGF983043 BPV983043:BQB983043 BZR983043:BZX983043 CJN983043:CJT983043 CTJ983043:CTP983043 DDF983043:DDL983043 DNB983043:DNH983043 DWX983043:DXD983043 EGT983043:EGZ983043 EQP983043:EQV983043 FAL983043:FAR983043 FKH983043:FKN983043 FUD983043:FUJ983043 GDZ983043:GEF983043 GNV983043:GOB983043 GXR983043:GXX983043 HHN983043:HHT983043 HRJ983043:HRP983043 IBF983043:IBL983043 ILB983043:ILH983043 IUX983043:IVD983043 JET983043:JEZ983043 JOP983043:JOV983043 JYL983043:JYR983043 KIH983043:KIN983043 KSD983043:KSJ983043 LBZ983043:LCF983043 LLV983043:LMB983043 LVR983043:LVX983043 MFN983043:MFT983043 MPJ983043:MPP983043 MZF983043:MZL983043 NJB983043:NJH983043 NSX983043:NTD983043 OCT983043:OCZ983043 OMP983043:OMV983043 OWL983043:OWR983043 PGH983043:PGN983043 PQD983043:PQJ983043 PZZ983043:QAF983043 QJV983043:QKB983043 QTR983043:QTX983043 RDN983043:RDT983043 RNJ983043:RNP983043 RXF983043:RXL983043 SHB983043:SHH983043 SQX983043:SRD983043 TAT983043:TAZ983043 TKP983043:TKV983043 TUL983043:TUR983043 UEH983043:UEN983043 UOD983043:UOJ983043 UXZ983043:UYF983043 VHV983043:VIB983043 VRR983043:VRX983043 WBN983043:WBT983043 WLJ983043:WLP983043 WVF983043:WVL983043" xr:uid="{00000000-0002-0000-0000-000001000000}">
      <formula1>$I$287:$I$304</formula1>
    </dataValidation>
  </dataValidations>
  <pageMargins left="0.70866141732283472" right="0.70866141732283472" top="0.74803149606299213" bottom="0.74803149606299213" header="0.31496062992125984" footer="0.31496062992125984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</vt:lpstr>
      <vt:lpstr>'Прил.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Асима Бакытжанова</dc:creator>
  <cp:lastModifiedBy>Каримова В.Т.</cp:lastModifiedBy>
  <cp:lastPrinted>2025-10-01T06:50:56Z</cp:lastPrinted>
  <dcterms:created xsi:type="dcterms:W3CDTF">2024-03-28T07:30:16Z</dcterms:created>
  <dcterms:modified xsi:type="dcterms:W3CDTF">2025-10-31T11:50:38Z</dcterms:modified>
</cp:coreProperties>
</file>