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640" yWindow="45" windowWidth="13995" windowHeight="11520" activeTab="1"/>
  </bookViews>
  <sheets>
    <sheet name="каз" sheetId="2" r:id="rId1"/>
    <sheet name="рус" sheetId="1" r:id="rId2"/>
  </sheets>
  <definedNames>
    <definedName name="_xlnm.Print_Area" localSheetId="0">каз!$A$1:$P$135</definedName>
    <definedName name="_xlnm.Print_Area" localSheetId="1">рус!$B$2:$Q$135</definedName>
  </definedNames>
  <calcPr calcId="144525"/>
  <fileRecoveryPr autoRecover="0"/>
</workbook>
</file>

<file path=xl/calcChain.xml><?xml version="1.0" encoding="utf-8"?>
<calcChain xmlns="http://schemas.openxmlformats.org/spreadsheetml/2006/main">
  <c r="N134" i="1" l="1"/>
  <c r="P110" i="1"/>
  <c r="P86" i="1"/>
  <c r="P56" i="1"/>
  <c r="O104" i="1"/>
  <c r="P98" i="1"/>
  <c r="P99" i="1"/>
  <c r="P100" i="1"/>
  <c r="P101" i="1"/>
  <c r="P102" i="1"/>
  <c r="L110" i="1" l="1"/>
  <c r="N110" i="1"/>
  <c r="O127" i="1" l="1"/>
  <c r="O126" i="1"/>
  <c r="O130" i="1"/>
  <c r="O129" i="1"/>
  <c r="O120" i="2" l="1"/>
  <c r="M120" i="2"/>
  <c r="O53" i="1" l="1"/>
  <c r="P52" i="1"/>
  <c r="P51" i="1"/>
  <c r="P50" i="1"/>
  <c r="P49" i="1"/>
  <c r="P48" i="1"/>
  <c r="P47" i="1"/>
  <c r="P46" i="1"/>
  <c r="P45" i="1"/>
  <c r="P44" i="1"/>
  <c r="P43" i="1"/>
  <c r="P41" i="1"/>
  <c r="P40" i="1"/>
  <c r="P39" i="1"/>
  <c r="P37" i="1"/>
  <c r="P35" i="1"/>
  <c r="P33" i="1"/>
  <c r="P31" i="1"/>
  <c r="P29" i="1"/>
  <c r="P27" i="1"/>
  <c r="L121" i="1" l="1"/>
  <c r="M121" i="1"/>
  <c r="N121" i="1"/>
  <c r="N78" i="1"/>
  <c r="O78" i="1"/>
  <c r="A133" i="2" l="1"/>
  <c r="O131" i="2"/>
  <c r="O130" i="2"/>
  <c r="O129" i="2"/>
  <c r="N128" i="2"/>
  <c r="O128" i="2" s="1"/>
  <c r="N127" i="2"/>
  <c r="O127" i="2" s="1"/>
  <c r="N126" i="2"/>
  <c r="O126" i="2" s="1"/>
  <c r="N125" i="2"/>
  <c r="O125" i="2" s="1"/>
  <c r="N124" i="2"/>
  <c r="M124" i="2"/>
  <c r="L124" i="2"/>
  <c r="K124" i="2"/>
  <c r="O123" i="2"/>
  <c r="O122" i="2"/>
  <c r="O121" i="2"/>
  <c r="L120" i="2"/>
  <c r="K120" i="2"/>
  <c r="O119" i="2"/>
  <c r="O118" i="2"/>
  <c r="O117" i="2"/>
  <c r="O116" i="2"/>
  <c r="O115" i="2"/>
  <c r="O114" i="2"/>
  <c r="O113" i="2"/>
  <c r="O112" i="2"/>
  <c r="O111" i="2"/>
  <c r="A109" i="2"/>
  <c r="N108" i="2"/>
  <c r="O107" i="2"/>
  <c r="O106" i="2"/>
  <c r="O105" i="2"/>
  <c r="O104" i="2"/>
  <c r="M103" i="2"/>
  <c r="L103" i="2"/>
  <c r="N103" i="2"/>
  <c r="N95" i="2"/>
  <c r="M95" i="2"/>
  <c r="L95" i="2"/>
  <c r="K95" i="2"/>
  <c r="O94" i="2"/>
  <c r="O95" i="2" s="1"/>
  <c r="M88" i="2"/>
  <c r="L88" i="2"/>
  <c r="K88" i="2"/>
  <c r="O87" i="2"/>
  <c r="O88" i="2" s="1"/>
  <c r="A85" i="2"/>
  <c r="N84" i="2"/>
  <c r="O83" i="2"/>
  <c r="O82" i="2"/>
  <c r="O81" i="2"/>
  <c r="O80" i="2"/>
  <c r="N79" i="2"/>
  <c r="M79" i="2"/>
  <c r="L79" i="2"/>
  <c r="O78" i="2"/>
  <c r="O79" i="2" s="1"/>
  <c r="N77" i="2"/>
  <c r="M77" i="2"/>
  <c r="L77" i="2"/>
  <c r="K77" i="2"/>
  <c r="O76" i="2"/>
  <c r="O75" i="2"/>
  <c r="O72" i="2"/>
  <c r="O71" i="2"/>
  <c r="O70" i="2"/>
  <c r="M68" i="2"/>
  <c r="L68" i="2"/>
  <c r="K68" i="2"/>
  <c r="O67" i="2"/>
  <c r="O66" i="2"/>
  <c r="O65" i="2"/>
  <c r="O64" i="2"/>
  <c r="O63" i="2"/>
  <c r="O62" i="2"/>
  <c r="O61" i="2"/>
  <c r="O60" i="2"/>
  <c r="O59" i="2"/>
  <c r="O58" i="2"/>
  <c r="O57" i="2"/>
  <c r="A55" i="2"/>
  <c r="A134" i="2" s="1"/>
  <c r="N54" i="2"/>
  <c r="M54" i="2"/>
  <c r="L54" i="2"/>
  <c r="K54" i="2"/>
  <c r="O53" i="2"/>
  <c r="O54" i="2" s="1"/>
  <c r="N52" i="2"/>
  <c r="O25" i="2"/>
  <c r="O52" i="2" s="1"/>
  <c r="N24" i="2"/>
  <c r="M24" i="2"/>
  <c r="L24" i="2"/>
  <c r="O23" i="2"/>
  <c r="O24" i="2" s="1"/>
  <c r="O22" i="2"/>
  <c r="M22" i="2"/>
  <c r="L22" i="2"/>
  <c r="O7" i="2"/>
  <c r="O55" i="1"/>
  <c r="O84" i="2" l="1"/>
  <c r="O68" i="2"/>
  <c r="O77" i="2"/>
  <c r="O108" i="2"/>
  <c r="O124" i="2"/>
  <c r="O96" i="2"/>
  <c r="O103" i="2" s="1"/>
  <c r="O132" i="2"/>
  <c r="N132" i="2"/>
  <c r="B110" i="1"/>
  <c r="B86" i="1"/>
  <c r="B56" i="1"/>
  <c r="P129" i="1" l="1"/>
  <c r="P126" i="1"/>
  <c r="P127" i="1"/>
  <c r="P128" i="1"/>
  <c r="P130" i="1"/>
  <c r="P131" i="1"/>
  <c r="P83" i="1"/>
  <c r="P84" i="1"/>
  <c r="O84" i="1"/>
  <c r="O81" i="1"/>
  <c r="M55" i="1"/>
  <c r="N55" i="1"/>
  <c r="L55" i="1"/>
  <c r="P133" i="1" l="1"/>
  <c r="O133" i="1"/>
  <c r="O85" i="1"/>
  <c r="P82" i="1"/>
  <c r="B134" i="1" l="1"/>
  <c r="B135" i="1" s="1"/>
  <c r="P26" i="1" l="1"/>
  <c r="P53" i="1" s="1"/>
  <c r="N80" i="1" l="1"/>
  <c r="O80" i="1"/>
  <c r="L78" i="1" l="1"/>
  <c r="P71" i="1"/>
  <c r="P76" i="1"/>
  <c r="P77" i="1"/>
  <c r="P73" i="1"/>
  <c r="P61" i="1" l="1"/>
  <c r="P124" i="1" l="1"/>
  <c r="N125" i="1"/>
  <c r="P106" i="1" l="1"/>
  <c r="P107" i="1"/>
  <c r="P108" i="1"/>
  <c r="P105" i="1"/>
  <c r="O109" i="1"/>
  <c r="P109" i="1" l="1"/>
  <c r="L96" i="1"/>
  <c r="M96" i="1"/>
  <c r="N96" i="1"/>
  <c r="O96" i="1"/>
  <c r="M85" i="1" l="1"/>
  <c r="N85" i="1"/>
  <c r="L85" i="1"/>
  <c r="P123" i="1" l="1"/>
  <c r="P122" i="1"/>
  <c r="M125" i="1"/>
  <c r="O125" i="1"/>
  <c r="O134" i="1" s="1"/>
  <c r="L125" i="1"/>
  <c r="P125" i="1" l="1"/>
  <c r="P95" i="1"/>
  <c r="P79" i="1"/>
  <c r="P80" i="1" s="1"/>
  <c r="O25" i="1" l="1"/>
  <c r="N25" i="1"/>
  <c r="M25" i="1"/>
  <c r="P24" i="1"/>
  <c r="P25" i="1" s="1"/>
  <c r="N23" i="1"/>
  <c r="N56" i="1" l="1"/>
  <c r="P120" i="1"/>
  <c r="P119" i="1"/>
  <c r="P118" i="1"/>
  <c r="P117" i="1"/>
  <c r="P116" i="1"/>
  <c r="P115" i="1"/>
  <c r="P114" i="1"/>
  <c r="P113" i="1"/>
  <c r="P112" i="1"/>
  <c r="P121" i="1" l="1"/>
  <c r="P134" i="1" s="1"/>
  <c r="N89" i="1"/>
  <c r="M89" i="1"/>
  <c r="M110" i="1" s="1"/>
  <c r="L89" i="1"/>
  <c r="M23" i="1" l="1"/>
  <c r="M56" i="1" s="1"/>
  <c r="P8" i="1" l="1"/>
  <c r="P23" i="1" s="1"/>
  <c r="O110" i="1" l="1"/>
  <c r="O135" i="1" s="1"/>
  <c r="P54" i="1"/>
  <c r="P55" i="1" s="1"/>
  <c r="L56" i="1"/>
  <c r="L134" i="1" l="1"/>
  <c r="M134" i="1" l="1"/>
  <c r="M80" i="1"/>
  <c r="N69" i="1"/>
  <c r="N86" i="1" s="1"/>
  <c r="M69" i="1"/>
  <c r="M86" i="1" s="1"/>
  <c r="L69" i="1"/>
  <c r="L86" i="1" s="1"/>
  <c r="L135" i="1" s="1"/>
  <c r="M135" i="1" l="1"/>
  <c r="N135" i="1"/>
  <c r="P88" i="1" l="1"/>
  <c r="P89" i="1" s="1"/>
  <c r="P96" i="1" l="1"/>
  <c r="P59" i="1"/>
  <c r="P60" i="1"/>
  <c r="P62" i="1"/>
  <c r="P63" i="1"/>
  <c r="P64" i="1"/>
  <c r="P65" i="1"/>
  <c r="P66" i="1"/>
  <c r="P67" i="1"/>
  <c r="P68" i="1"/>
  <c r="P58" i="1"/>
  <c r="P69" i="1" l="1"/>
  <c r="P72" i="1"/>
  <c r="P78" i="1" s="1"/>
  <c r="P97" i="1" l="1"/>
  <c r="P104" i="1" l="1"/>
  <c r="P81" i="1" l="1"/>
  <c r="P85" i="1" s="1"/>
  <c r="P135" i="1" s="1"/>
</calcChain>
</file>

<file path=xl/sharedStrings.xml><?xml version="1.0" encoding="utf-8"?>
<sst xmlns="http://schemas.openxmlformats.org/spreadsheetml/2006/main" count="728" uniqueCount="401">
  <si>
    <t/>
  </si>
  <si>
    <t>Аудит эффективности</t>
  </si>
  <si>
    <t>Внешний государственный аудит</t>
  </si>
  <si>
    <t>Информация по привлечению ассистента(ов) гос. аудитора(ов), других органов внешнего гос. аудита, Уполномоченного органа, экспертов и негосударственных аудиторов</t>
  </si>
  <si>
    <t>2 квартал 2020 года</t>
  </si>
  <si>
    <t>2020 год</t>
  </si>
  <si>
    <t>2019 год</t>
  </si>
  <si>
    <t>2018 год</t>
  </si>
  <si>
    <t>2017 год</t>
  </si>
  <si>
    <t>2016 год
и ранее</t>
  </si>
  <si>
    <t>2.</t>
  </si>
  <si>
    <t>1. ГУ "Управление занятости и социальной защиты города Нур-Султан"</t>
  </si>
  <si>
    <t>3 квартал 2020 года</t>
  </si>
  <si>
    <t>1 эксперт</t>
  </si>
  <si>
    <t>3.</t>
  </si>
  <si>
    <t>3-4 квартал 2020 года</t>
  </si>
  <si>
    <t>4 квартал 2020 года</t>
  </si>
  <si>
    <t>1.ГУ "Управление контроля и качества городской среды города Нур-Султан"</t>
  </si>
  <si>
    <t>Перечень объектов государственного аудита на 2020 год</t>
  </si>
  <si>
    <t>5.</t>
  </si>
  <si>
    <t>6.</t>
  </si>
  <si>
    <t>Аудит соответствия</t>
  </si>
  <si>
    <t>1 квартал 2020 года</t>
  </si>
  <si>
    <t>7.</t>
  </si>
  <si>
    <t>8.</t>
  </si>
  <si>
    <t>9.</t>
  </si>
  <si>
    <t>10.</t>
  </si>
  <si>
    <t>1.РГУ "Департамент государственных доходов по городу Нур-Султан КГД МФРК"</t>
  </si>
  <si>
    <t>3. ГУ "Управление охраны окружающей среды и природопользования города Нур-Султан"</t>
  </si>
  <si>
    <t xml:space="preserve">4. ГУ "Управление архитектуры, градостроительства и земельных отношений города Нур-Султан». </t>
  </si>
  <si>
    <t>Аудит эффективности, аудит соответствия</t>
  </si>
  <si>
    <t>Государственный аудит эффективности налогового администрирования, полноты и своевременности поступлений в местный бюджет налогов и других платежей</t>
  </si>
  <si>
    <t>11.</t>
  </si>
  <si>
    <t xml:space="preserve">1.ГУ "Управление общественного здравоохранения города Нур-Султан" </t>
  </si>
  <si>
    <t xml:space="preserve"> Аудит эффективности, аудит соответствия</t>
  </si>
  <si>
    <t>Внешний государственнный аудит</t>
  </si>
  <si>
    <t>2-3 квартал 2020 года</t>
  </si>
  <si>
    <t>12.</t>
  </si>
  <si>
    <t>13.</t>
  </si>
  <si>
    <t>1 квартал 2021 года</t>
  </si>
  <si>
    <t>14.</t>
  </si>
  <si>
    <t>1. ГУ "Аппарат маслихата города Нур-Султан"</t>
  </si>
  <si>
    <t>Государственный аудит использования бюджетных средств выделенных аппарату маслихата города Нур-Султан</t>
  </si>
  <si>
    <t>4 квартал 2019 года</t>
  </si>
  <si>
    <t>Всего по аудиторскому мероприятию</t>
  </si>
  <si>
    <t>1- 2 квартал 2020 года</t>
  </si>
  <si>
    <t>4. ГКП на ПХВ "Медицинский центр психического здоровья" акимата города Нур-Султан</t>
  </si>
  <si>
    <t>9. ГКП на ПХВ «Центр наркологии и психотерапии» акимата города Нур-Султан</t>
  </si>
  <si>
    <t>Государственный аудит эффективности планирования, использования бюджетных средств и управления активами государственных предприятий в сфере общественного здравоохранения</t>
  </si>
  <si>
    <t>4 квартал 2019 года - 
1 квартал 2020 года</t>
  </si>
  <si>
    <t>Внешний государственный аудит, Совместная проверка</t>
  </si>
  <si>
    <t>Государственный аудит использования бюджетных средств, выделенных аппарату акима города Нур-Султан</t>
  </si>
  <si>
    <t>4 квартал 2019 года -     1 квартал 2020 года</t>
  </si>
  <si>
    <t>2. АО «Социально-предпринимательская корпорация «Аstana»</t>
  </si>
  <si>
    <t xml:space="preserve">3. АО «Астана Зеленстрой» </t>
  </si>
  <si>
    <t>4 квартал 2019 года - 1 квартал 2020 года</t>
  </si>
  <si>
    <t xml:space="preserve"> Государственный аудит эффективности управления коммунальным имуществом, а также активами АО «Социально-предпринимательская корпорация «Аstana»</t>
  </si>
  <si>
    <t>4.ТОО "Астана Конвеншн Бюро"</t>
  </si>
  <si>
    <t>5. ТОО "Астана орманы"</t>
  </si>
  <si>
    <t>6.ТОО "Көкөніс Қоймасы"</t>
  </si>
  <si>
    <t>7. ТОО "SPK Astana development"</t>
  </si>
  <si>
    <t>8. ТОО "Астана Тазалық"</t>
  </si>
  <si>
    <t>9. ТОО «Astana Venue Management»</t>
  </si>
  <si>
    <t>Встречная проверка</t>
  </si>
  <si>
    <t>ассистент государственного аудитора - 1 работник</t>
  </si>
  <si>
    <t>1квартал 2020 года</t>
  </si>
  <si>
    <t>15.</t>
  </si>
  <si>
    <t xml:space="preserve">ассистент государственного аудитора - 1 работник.
</t>
  </si>
  <si>
    <t>Государственный аудит эффективности реализации проектов государственно-частного партнерства</t>
  </si>
  <si>
    <t>1.</t>
  </si>
  <si>
    <t>Всего по Члену РК                                                                                                  4 АМ</t>
  </si>
  <si>
    <t>1. ГУ "Управление охраны окружающей среды и природопользования города Нур-Султан"</t>
  </si>
  <si>
    <t>2. ГКП на ПХВ "Городская детская больница № 1" акимата города Нур-Султан</t>
  </si>
  <si>
    <t>3. ГКП на ПХВ "Городская многопрофильная больница № 2»  акимата города Нур-Султан</t>
  </si>
  <si>
    <t>5. ГКП на ПХВ "Городская поликлиника № 5" акимата города Нур-Султан</t>
  </si>
  <si>
    <t>6. ГКП на ПХВ «Городской центр фтизиопульмонологии акимата города Нур-Султан</t>
  </si>
  <si>
    <t>7. ГКП на ПХВ «Городская поликлиника №10» акимата города Нур-Султан</t>
  </si>
  <si>
    <t>10. ГКП на ПХВ "Центр дерматологии и профилактики  болезней, передающихся половым путем города Нур-Султан" акимата города Нур-Султан</t>
  </si>
  <si>
    <t>8. ГКП на ПХВ"Городская поликлиника №13" акимата города Нур-Султан</t>
  </si>
  <si>
    <t>11. ГКП на ПХВ "Городская поликлиника № 8" акимата города Нур-Султан</t>
  </si>
  <si>
    <t>1. ГУ "Управление общественного здравоохранения города Нур-Султан"</t>
  </si>
  <si>
    <t xml:space="preserve"> Кенжин Қ.Э. - Член Ревизионной комиссии</t>
  </si>
  <si>
    <t>4. ГУ "Управление транспорта и развития дорожно-транспортной инфраструктуры города
 Нур-Султан"</t>
  </si>
  <si>
    <t>2.ГУ "Управление топливно-энергетического комплекса и коммунального хозяйства города 
Нур-Султан"</t>
  </si>
  <si>
    <t>1. ГУ "Управление активов и государственных закупок города Нур-Султан"</t>
  </si>
  <si>
    <t>1. ГУ "Аппарат акима города Нур-Султан"</t>
  </si>
  <si>
    <t>1. ГУ "Управление образования города 
Нур-Султан"</t>
  </si>
  <si>
    <t>Мемлекеттік аудит объектілерінің 2020 жылға арналған тізбесі</t>
  </si>
  <si>
    <t>Мемлекеттік аудит объектісі (лері)</t>
  </si>
  <si>
    <t>Аудиторлық іс-шара бойынша мерзімдер
(тоқсандарға бөліне отырып көрсетіледі)</t>
  </si>
  <si>
    <t>2016 жыл
және алдында</t>
  </si>
  <si>
    <t>2017 жыл</t>
  </si>
  <si>
    <t>2018 жыл</t>
  </si>
  <si>
    <t>2019 жыл</t>
  </si>
  <si>
    <t>2020 жыл</t>
  </si>
  <si>
    <t>Тексеру комиссиясының мүшесі - Қ.Ы. Кенжин</t>
  </si>
  <si>
    <t xml:space="preserve">1. "Нұр-Сұлтан қаласының Білім басқармасы" ММ
</t>
  </si>
  <si>
    <t xml:space="preserve">Сыртқы мемлекеттік аудит
</t>
  </si>
  <si>
    <t>«Қазақстан Республикасында білім беруді және ғылымды дамытудың 2016 - 2019 жылдарға арналған мемлекеттік бағдарламасы» іс-шаралар жоспарының іске асырылуына мемлекеттік аудит және Нұр-Сұлтан қаласының білім беру мекемелерінің материалдық-техникалық жарақтандырылуына бағалау жүргізу»</t>
  </si>
  <si>
    <t>2020 жылғы 1 тоқсан</t>
  </si>
  <si>
    <t xml:space="preserve">1 сарапшы </t>
  </si>
  <si>
    <t>Аудиторлық іс-шараның барлығы</t>
  </si>
  <si>
    <t xml:space="preserve">Тиімділік аудиті
</t>
  </si>
  <si>
    <t>2020 жылғы 2 тоқсан</t>
  </si>
  <si>
    <t>2020 жылғы 2-3-тоқсан</t>
  </si>
  <si>
    <t xml:space="preserve">1."Нұр-Сұлтан қаласының Қалалық орта сапасы және бақылау басқармасы" ММ
</t>
  </si>
  <si>
    <t>Тиімділік аудиті</t>
  </si>
  <si>
    <t>2020 жылғы 3 тоқсан</t>
  </si>
  <si>
    <t>2020 жылғы 4 тоқсан</t>
  </si>
  <si>
    <t>4.</t>
  </si>
  <si>
    <t xml:space="preserve">1. "Нұр-Сұлтан қаласы мәслихатының аппараты" ММ
</t>
  </si>
  <si>
    <t xml:space="preserve">Сәйкестік аудиті
</t>
  </si>
  <si>
    <t>Нұр-Сұлтан қаласы мәслихатының аппаратына бөлінген бюджет қаражатының пайдаланылуына мемлекеттік аудит жүргізу</t>
  </si>
  <si>
    <t>2020 жылғы 4-тоқсан - 2021 жылғы 1-тоқсан</t>
  </si>
  <si>
    <t>ТК мүшесі бойынша барлығы                                                                              4 АІШ</t>
  </si>
  <si>
    <t xml:space="preserve">Тексеру комиссиясының мүшесі - Е.В. Лебо </t>
  </si>
  <si>
    <t>1. "Нұр-Сұлтан қаласының Қоғамдық денсаулық сақтау басқармасы" ММ</t>
  </si>
  <si>
    <t>Қоғамдық денсаулық сақтау саласындағы бюджет қаражатының жоспарлану, пайдаланылу және мемлекеттік кәсіпорындары активтерінің басқарылу тиімділігіне мемлекеттік аудит жүргізу</t>
  </si>
  <si>
    <t>2019 жылғы 4-тоқсан</t>
  </si>
  <si>
    <t>2019 жылғы 4-тоқсан - 2020 жылғы 1-тоқсан</t>
  </si>
  <si>
    <t xml:space="preserve">3.Нұр-Сұлтан қаласы әкімдігінің "№ 2 қалалық көпбейінді ауруханасы"ШЖҚ МКК
</t>
  </si>
  <si>
    <t xml:space="preserve">4. Нұр-Сұлтан қаласы әкімдігінің "Психикалық денсаулық медициналық орталығы" ШЖҚ МКК
</t>
  </si>
  <si>
    <t xml:space="preserve">6. Нұр-Сұлтан қаласы әкімдігінің "Қалалық фтизиопульмонология орталығы" ШЖҚ МКК
</t>
  </si>
  <si>
    <t>7. Нұр-Сұлтан қаласы әкімдгінің "№ 10 қалалық емхана" ШЖҚ МКК</t>
  </si>
  <si>
    <t xml:space="preserve">8. Нұр-Сұлтан қаласы әкімдігінің "№13 қалалық емханасы" ШЖҚ МКК
</t>
  </si>
  <si>
    <t>9. Нұр-Сұлтан қаласы әкімдігінің "Наркология және психотерапия орталығы" ШЖҚ МКК</t>
  </si>
  <si>
    <t>10."Нұр-Сұлтан қаласының Дерматологоия және жыныс қатынасы ауруларын алдын-ала емдеу орталығы" ШЖҚ МКК</t>
  </si>
  <si>
    <t>11. Нұр-Сұлтан қаласы әкімдгінің "№ 8 қалалық емханасы" ШЖҚ МКК</t>
  </si>
  <si>
    <t>Сыртқы мемлекеттік аудит</t>
  </si>
  <si>
    <t>1 сарапшы</t>
  </si>
  <si>
    <t xml:space="preserve">Сыртқы мемлекеттік аудит, бірлескен тексеру
</t>
  </si>
  <si>
    <t xml:space="preserve">Нұр-Сұлтан қаласын дамытуға бөлінген бюджет қаражатының пайдаланылу тиімділігіне мемлекеттік аудит жүргізу
</t>
  </si>
  <si>
    <t>2020 жылғы 3-тоқсан</t>
  </si>
  <si>
    <t xml:space="preserve">2."Нұр-Сұлтан қаласының Отын-энергетикалық кешені және коммуналдық шаруашылық басқармасы" ММ </t>
  </si>
  <si>
    <t xml:space="preserve">4. "Нұр-Сұлтан қаласының Көлік және жол-көлік инфрақұрылымын дамыту басқармасы" ММ
</t>
  </si>
  <si>
    <t xml:space="preserve">1. "Нұр-Сұлтан қаласының Қоршаған ортаны қорғау және табиғатты пайдалану басқармасы" ММ
</t>
  </si>
  <si>
    <t>2020 жылғы 4-тоқсан</t>
  </si>
  <si>
    <t xml:space="preserve">Қаржылық есептілік аудиті
</t>
  </si>
  <si>
    <t>2020 жылғы
4-тоқсан</t>
  </si>
  <si>
    <t xml:space="preserve">2021 жылғы 1 тоқсан
</t>
  </si>
  <si>
    <t xml:space="preserve">Тексеру комиссиясының мүшесі - А.Т. Молдашев </t>
  </si>
  <si>
    <t>1. "Нұр-Сұлтан қаласы әкімінің аппараты" ММ</t>
  </si>
  <si>
    <t>Нұр-Сұлтан қаласы әкімі аппаратына бөлінген бюджет қаражатының пайдаланылуына мемлекеттік аудит жүргізу</t>
  </si>
  <si>
    <t>2019 жылғы      4-тоқсан</t>
  </si>
  <si>
    <t>2019 жылғы  4-тоқсан - 2020 жылғы  1-тоқсан</t>
  </si>
  <si>
    <t xml:space="preserve"> 2020 жылғы 1-тоқсан</t>
  </si>
  <si>
    <t xml:space="preserve">1. "ҚР ҚМ МКК Нұр-Сұлтан қаласы бойынша Мемлекеттік кірістер департаменті" РММ
</t>
  </si>
  <si>
    <t xml:space="preserve">Тиімділік аудиті, сәйкестік аудиті
</t>
  </si>
  <si>
    <t xml:space="preserve">Салықтық әкімшілендіру тиімділігіне, жергілікті бюджетке түсетін салықтар мен басқа да төлемдердің толықтығы мен уақтылылығына мемлекеттік аудит жүргізу
</t>
  </si>
  <si>
    <t xml:space="preserve">2020 жылғы 1 тоқсан
</t>
  </si>
  <si>
    <t xml:space="preserve">2020 жылғы 1-2-тоқсан
</t>
  </si>
  <si>
    <t xml:space="preserve">2."Нұр-Сұлтан қаласы бойынша полиция департаменті" РММ
</t>
  </si>
  <si>
    <t xml:space="preserve">3. "Нұр-Сұлтан қаласының Қоршаған ортаны қорғау және табиғатты пайдалану басқармасы" ММ
</t>
  </si>
  <si>
    <t>4. "Нұр-Сұлтан қаласының Сәулет, қала құрылысы және жер қатынастары басқармасы"ММ</t>
  </si>
  <si>
    <t xml:space="preserve">2020 жылғы 4-тоқсан
</t>
  </si>
  <si>
    <t xml:space="preserve">1. "Нұр-Сұлтан қаласының Инвестициялар және кәсіпкерлікті дамыту басқармасы" ММ
</t>
  </si>
  <si>
    <t xml:space="preserve">1. "Нұр-Сұлтан қаласының Активтер және мемлекеттік сатып алу басқармасы "мемлекеттік мекемесі"
</t>
  </si>
  <si>
    <t>2019 жылғы
 4-тоқсан</t>
  </si>
  <si>
    <t>2020 жылғы 1-тоқсан</t>
  </si>
  <si>
    <t xml:space="preserve">2. Аstana " Әлеуметтік-кәсіпкерлік корпорациясы" АҚ
</t>
  </si>
  <si>
    <t xml:space="preserve">3. "Астана Зеленстрой "АҚ
</t>
  </si>
  <si>
    <t xml:space="preserve">4."Астана Конвеншн Бюро" ЖШС
</t>
  </si>
  <si>
    <t xml:space="preserve">5. "Астана орманы" ЖШС 
</t>
  </si>
  <si>
    <t>6."Көкөніс Қоймасы" ЖШС</t>
  </si>
  <si>
    <t xml:space="preserve">7. "SPK Astana development" ЖШС
</t>
  </si>
  <si>
    <t>8. "Астана Тазалык" ЖШС</t>
  </si>
  <si>
    <t>9. "Astana Venue Management" ЖШС</t>
  </si>
  <si>
    <t>Қарсы тексеру</t>
  </si>
  <si>
    <t>Мемлекеттік-жекешелік әріптестік жобаларын іске асыру тиімділігіне мемлекеттік аудит жүргізу</t>
  </si>
  <si>
    <t>2020 жылғы 3-4 тоқсан</t>
  </si>
  <si>
    <t>2020 жылғы 4-тоқсан 2021 жылғы 1-тоқсан</t>
  </si>
  <si>
    <t>ТК мүшесі бойынша барлығы</t>
  </si>
  <si>
    <t>2. КГУ "Школа-гимназия № 7 имени Гали Орманова" акимата города Нур-Султан</t>
  </si>
  <si>
    <t>3. КГУ "Школа-гимназия № 10" акимата города Нур-Султан</t>
  </si>
  <si>
    <t>7. КГУ «Школа-гимназият№ 30» акимата города Нур-Султан</t>
  </si>
  <si>
    <t>8. КГУ "Школа-лицей № 40 имени Алькея Маргулана" акимата города Нур-Султан</t>
  </si>
  <si>
    <t>11. КГП на ПХВ  "Школа-лицей № 66" акимата города Нур-Султан</t>
  </si>
  <si>
    <t>12. КГП на ПХВ «Школа-лицей № 70» акимата города Нур-Султан</t>
  </si>
  <si>
    <t>15. КГУ "Школа-гимназия №80" акимата города Нур-Султан</t>
  </si>
  <si>
    <t>2020 жылғы 2-тоқсан</t>
  </si>
  <si>
    <t xml:space="preserve">2. Нұр-Сұлтан қаласы әкімдігінің "Ғали Орманов атындағы № 7 мектеп-гимназиясы" КММ
</t>
  </si>
  <si>
    <t xml:space="preserve">3.  Нұр-Сұлтан қаласы әкімдігінің "№10 мектеп-гимназия" КММ
</t>
  </si>
  <si>
    <t xml:space="preserve">4. Нұр-Сұлтан қаласы әкімдігінің "№ 13 орта мектеп" КММ 
</t>
  </si>
  <si>
    <t>5.Нұр-Сұлтан қаласы әкімдігінің "№ 14 мектеп-гимназиясы" КММ</t>
  </si>
  <si>
    <t xml:space="preserve">6.Нұр-Сұлтан қаласы әкімдігінің "№ 23 орта мектеп" КММ 
</t>
  </si>
  <si>
    <t xml:space="preserve">7. Нұр-Сұлтан қаласы әкімдігінің "№30 мектеп-гимназия" КММ
</t>
  </si>
  <si>
    <t>8. Нұр-Сұлтан қаласы әкімдігінің "Әлкей Марғұлан атандағы № 40 мектеп-лицей" КММ</t>
  </si>
  <si>
    <t xml:space="preserve">10. Нұр-Сұлтан қаласы әкімдігінің "№ 64 мектеп-лицей" КММ
</t>
  </si>
  <si>
    <t xml:space="preserve">11. Нұр-Сұлтан қаласы әкімдігінің "№66 мектеп-лицей" ШЖҚ МКК
</t>
  </si>
  <si>
    <t xml:space="preserve">12. Нұр-Сұлтан қаласы әкімдігінің "№ 70 мектеп-лицей" ШЖҚ МКК
</t>
  </si>
  <si>
    <t xml:space="preserve">13.Нұр-Сұлтан қаласы әкімдігінің "№ 76 мектеп-лицей" КММ
</t>
  </si>
  <si>
    <t xml:space="preserve">14.Нұр-Сұлтан қаласы әкімдігінің "№ 79 мектеп-лицей" КММ
</t>
  </si>
  <si>
    <t xml:space="preserve">15. Нұр-Сұлтан қаласы әкімдігінің "№ 80 мектеп-гимназия" КММ
</t>
  </si>
  <si>
    <t>ТК мүшесі бойынша барлығы                                                                            4 АІШ</t>
  </si>
  <si>
    <t>3. "Нұр-Сұлтан қаласының Дене шынықтыру және спорт басқармасы " ММ</t>
  </si>
  <si>
    <t xml:space="preserve">2020 жылғы 2-тоқсан
</t>
  </si>
  <si>
    <t xml:space="preserve">2020 жылғы 2-3-тоқсан
</t>
  </si>
  <si>
    <t xml:space="preserve">2020 жылғы 3 тоқсан
</t>
  </si>
  <si>
    <t>2020 жылғы 
 2-3 тоқсан</t>
  </si>
  <si>
    <t>2020 жылғы 3- тоқсан</t>
  </si>
  <si>
    <t>2020 жылғы 2- тоқсан</t>
  </si>
  <si>
    <t>1. ГУ "Управление экономики и бюджетного планирования города Нур-Султан"</t>
  </si>
  <si>
    <t>Государственный аудит эффективности деятельности государственного органа и  исполнения им отдельных бюджетных программ</t>
  </si>
  <si>
    <t>Всего по Члену РК                                                                                        4 АМ</t>
  </si>
  <si>
    <t>Государственный аудит эффективности использования государственных средств, направленных на обеспечение устойчивого и сбалансированного роста регионального предпринимательства</t>
  </si>
  <si>
    <t>1. ГУ «Аппарат акима района «Алматы» города Нур-Султан»</t>
  </si>
  <si>
    <t>2. ГУ «Аппарат акима района «Байқоңыр» города Нур-Султан»</t>
  </si>
  <si>
    <t>4. ГУ «Аппарат акима района «Сарыарка» города Нур-Султан»</t>
  </si>
  <si>
    <t>16.</t>
  </si>
  <si>
    <t>Всего по Члену РК                                                                                  5 АМ</t>
  </si>
  <si>
    <t>Мемлекеттік орган қызметі және оның жекелеген бюджеттік бағдарламарды атқаруының тиімділігіне мемлекеттік аудит жүргізу</t>
  </si>
  <si>
    <t>Тиімділік аудиті, сәйкестік аудиті</t>
  </si>
  <si>
    <t xml:space="preserve">2021 жылғы 1-тоқсан
</t>
  </si>
  <si>
    <t>2. ГУ "Управление транспорта и развития дорожно-транспортной инфраструктуры города 
Нур-Султан</t>
  </si>
  <si>
    <t>3. ГУ «Управление физической культуры и спорта города Нур-Султан»</t>
  </si>
  <si>
    <t>2. "Нұр-Сұлтан қаласының Көлік және жол-көлік инфрақұрылымын дамыту басқармасы" ММ</t>
  </si>
  <si>
    <t xml:space="preserve">1."Нұр-Сұлтан қаласының Экономика және бюджеттік жоспарлау басқармасы" ММ
</t>
  </si>
  <si>
    <t>1. «Нұр-Сұлтан қаласы бойынша «Алматы» ауданы әкімінің аппараты» ММ</t>
  </si>
  <si>
    <t>2. «Нұр-Сұлтан қаласы бойынша «Байқоңыр»  ауданы әкімінің аппараты» ММ</t>
  </si>
  <si>
    <t>3. «Нұр-Сұлтан қаласы бойынша «Есіл»  ауданы әкімінің аппараты» ММ</t>
  </si>
  <si>
    <t>4. «Нұр-Сұлтан қаласы бойынша «Сарыарқа» аудан  ауданы әкімінің аппараты» ММ</t>
  </si>
  <si>
    <t>2 -3 квартал 2020 года</t>
  </si>
  <si>
    <t>3  квартал 2020 года</t>
  </si>
  <si>
    <t>2020 жылғы 3-тоқсана</t>
  </si>
  <si>
    <t>Государственный аудит эффективности использования бюджетных средств, выделенных на развитие города Нур-Султан, в том числе на антикризисные мероприятия</t>
  </si>
  <si>
    <t>2020 жылғы
2-3-тоқсан</t>
  </si>
  <si>
    <t>1.ГУ "Управление экономики и бюджетного планирования города Нур-Султан"</t>
  </si>
  <si>
    <t>3.ГУ "Управление строительства города Нур-Султан"</t>
  </si>
  <si>
    <t>5. Государственное учреждение «Управление активов и государственных закупок города Нур-Султан»</t>
  </si>
  <si>
    <t>6. Государственное учреждение «Управление архитектуры, градостроительства и земельных отношений города Нур-Султан»</t>
  </si>
  <si>
    <t>7. ТОО «Елорда Құрылыс Компаниясы»</t>
  </si>
  <si>
    <t>8. ТОО «Елорда Даму»</t>
  </si>
  <si>
    <t xml:space="preserve">5. "Нұр-Сұлтан қаласының Активтер және мемлекеттік сатып алу басқармасы" ММ </t>
  </si>
  <si>
    <t>6. "Нұр-Сұлтан қаласының Сәулет, қала құрылысы және жер қатынастары басқармасы" ММ</t>
  </si>
  <si>
    <t xml:space="preserve">3. "Нұр-Сұлтан қаласының Құрылыс басқармасы" ММ
</t>
  </si>
  <si>
    <t>2 сарапшы</t>
  </si>
  <si>
    <t>2 эксперта</t>
  </si>
  <si>
    <t xml:space="preserve">1. ГУ  «Управление физической культуры и спорта города Нур-Султан»        </t>
  </si>
  <si>
    <t>1.1.  КГУ «Специализированная детско-юношеская спортивная школа олимпийского резерва №8» акимата города Нур-Султан</t>
  </si>
  <si>
    <t>1.2. КГУ «Специализированная детско-юношеская спортивная школа олимпийского резерва №4» акимата города Нур-Султан</t>
  </si>
  <si>
    <t xml:space="preserve">2. ГУ «Управление культуры города Нур-Султан» </t>
  </si>
  <si>
    <t>2.1. ГККП "Дворец Жастар"  акимата города Нур-Султан</t>
  </si>
  <si>
    <t>2.2. ГККП «Дворец Мира и Согласия» 
акимата города Нур-Султан</t>
  </si>
  <si>
    <t>2020 жылғы 
 4-тоқсан</t>
  </si>
  <si>
    <t>Экономикалық тұрақтылықты және төтенше жағдай режимін қамтамасыз етуге бағытталған дағдарысқа қарсы шаралар шеңберінде Нұр-Сұлтан қаласының Мәдениет, дене шынықтыру және спорт басқармаларының бюджет қаражатын пайдалануына мемлекеттік аудит жүргізу</t>
  </si>
  <si>
    <t>1. "Нұр-Сұлтан қаласының Дене шынықтыру және спорт басқармасы" ММ</t>
  </si>
  <si>
    <t>1.1.  Нұр-Сұлтан қаласы әкімдігінің "№ 8 Балалар мен жасөспірімдердің мамандырылған олимпиадалық резерв спорт мектебі" КММ</t>
  </si>
  <si>
    <t>1.2. Нұр-Сұлтан қаласы әкімдігінің "№ 4 Балалар мен жасөспірімдердің мамандандырылған олимпиадалық резерв спорт мектебі" КММ</t>
  </si>
  <si>
    <t>2. "Нұр-Сұлтан қаласының Мәдениет басқармасы" ММ</t>
  </si>
  <si>
    <t>2.1. Нұр-Сұлтан қаласы әкімдігінің "Жастар сарайы" МКҚК</t>
  </si>
  <si>
    <t xml:space="preserve">2.2. Нұр-Сұлтан қаласы әкімдігінің "Бейбітшілік және келісім сарайы" МКҚК
</t>
  </si>
  <si>
    <t xml:space="preserve">1 ассистент государственного аудитора
</t>
  </si>
  <si>
    <t>мемлекеттік аудитордың ассистенті -1 қызметкер</t>
  </si>
  <si>
    <t>Государственный аудит эффективности реализации мероприятий по посадке, содержанию и защите зеленых насаждений в городе Нур-Султан, а также эффективности использования бюджетных средств в рамках антикризисных мер для обеспечения экономической стабильности и режима чрезвычайного положения</t>
  </si>
  <si>
    <t>Нұр-Сұлтан қаласында жасыл желектерді отырғызу, күтіп ұстау және қорғау жөніндегі іс-шараларды іске асыру тиімділігінің, сондай-ақ экономикалық тұрақтылық пен төтенше жағдай режимін қамтамасыз ету үшін дағдарысқа қарсы шаралар шеңберінде бюджет қаражатын пайдалану тиімділігінің мемлекеттік аудиті</t>
  </si>
  <si>
    <t>Государственный аудит реализации Плана мероприятий "Государственной программы развития образования и науки Республики Казахстан на 2016-2019 годы" и оценка материально-технического оснащения образовательных учреждений 
города Нур-Султан</t>
  </si>
  <si>
    <t>13.КГУ "Школа-лицей № 76"  акимата города            Нур-Султан</t>
  </si>
  <si>
    <t>14. КГУ «Школа-лицей №79» акимата города           Нур-Султан</t>
  </si>
  <si>
    <t>10. КГУ «Школа-лицей № 64» акимата города             Нур-Султан</t>
  </si>
  <si>
    <t>9. КГУ "Школа-лицей №59" акимата города           Нур-Султан</t>
  </si>
  <si>
    <t>6. КГУ "Средняя школа № 23" акимата города                Нур-Султан</t>
  </si>
  <si>
    <t>5. КГУ "Школа-гимназия №14" акимата города                Нур-Султан</t>
  </si>
  <si>
    <t>4. КГУ «Средняя школа № 13» акимата города               Нур-Султан</t>
  </si>
  <si>
    <t>2.РГУ "Департамент полиции по городу              Нур-Султан"</t>
  </si>
  <si>
    <t xml:space="preserve">4 квартал 2020 года </t>
  </si>
  <si>
    <t>2. ГУ "Управление внутренней политики города Нур-Султан"</t>
  </si>
  <si>
    <t>3. КГУ "Центр занятости населения"</t>
  </si>
  <si>
    <t>4. ГУ «Центр ресоциализации лиц, оказавшихся в трудной жизненной ситуации»</t>
  </si>
  <si>
    <t>2. ГКП  на ПХВ "Многопрофильная детская городская детская больница №1" акимата города Нур-Султан</t>
  </si>
  <si>
    <t>3. ГКП  на ПХВ "Городская поликлиника № 5" акимата города Нур-Султан</t>
  </si>
  <si>
    <t>4. ГКП  на ПХВ "Городская поликлиника № 8" акимата города Нур-Султан</t>
  </si>
  <si>
    <t xml:space="preserve"> 5. ГКП  на ПХВ "Высший медицинский колледж" акимата города Нур-Султан</t>
  </si>
  <si>
    <t xml:space="preserve"> 6. ГКП  на ПХВ "Специализированный дом ребенка" акимата города Нур-Султан</t>
  </si>
  <si>
    <t>7. ГКУ "База специального медицинского снабжения" акимата города Нур-Султан</t>
  </si>
  <si>
    <t>Государственный аудит эффективности реализации бюджетных программ в сфере занятости, социальной поддержки и внутренней политики в рамках оценки антикризисных мер, направленных на поддержание социально-экономической стабильности</t>
  </si>
  <si>
    <t>Государственный аудит эффективности реализации бюджетных программ в сфере образования в рамках оценки антикризисных мер, направленных на поддержание социально-экономической стабильности</t>
  </si>
  <si>
    <t>Лебо Е.В. - Член Ревизионной комиссии</t>
  </si>
  <si>
    <t>Молдашев А.Т. - Член Ревизионной комиссии</t>
  </si>
  <si>
    <t>Всего по Члену РК</t>
  </si>
  <si>
    <t xml:space="preserve">1 эксперт, ассистент государственного аудитора - 1 работник 
</t>
  </si>
  <si>
    <t>Государственный аудит эффективности использования бюджетных средств государственным учреждением «Управление общественного здравоохранения города Нур-Султан», выделенных в рамках антикризисных мер, направленные на обеспечение экономической стабильности и режима чрезвычайного положения</t>
  </si>
  <si>
    <t xml:space="preserve">1 эксперт, ассистент государственного аудитора - 2 работника 
</t>
  </si>
  <si>
    <t>2.3. ГККП «Тәуелсіздік Сарайы» 
акимата города Нур-Султан</t>
  </si>
  <si>
    <t>Государственный аудит эффективности реализации антикризисных мер, направленных на обеспечение экономической стабильности и режима чрезвычайного положения в сфере культуры и спорта</t>
  </si>
  <si>
    <t>3 АМ</t>
  </si>
  <si>
    <r>
      <rPr>
        <b/>
        <sz val="14"/>
        <rFont val="Times New Roman"/>
        <family val="1"/>
        <charset val="204"/>
      </rPr>
      <t>№ п/п</t>
    </r>
  </si>
  <si>
    <r>
      <rPr>
        <b/>
        <sz val="14"/>
        <rFont val="Times New Roman"/>
        <family val="1"/>
        <charset val="204"/>
      </rPr>
      <t>Объект(ы) государственного аудита</t>
    </r>
  </si>
  <si>
    <r>
      <rPr>
        <b/>
        <sz val="14"/>
        <rFont val="Times New Roman"/>
        <family val="1"/>
        <charset val="204"/>
      </rPr>
      <t>Тип государственного аудита</t>
    </r>
  </si>
  <si>
    <r>
      <rPr>
        <b/>
        <sz val="14"/>
        <rFont val="Times New Roman"/>
        <family val="1"/>
        <charset val="204"/>
      </rPr>
      <t>Вид проверки</t>
    </r>
  </si>
  <si>
    <r>
      <rPr>
        <b/>
        <sz val="14"/>
        <rFont val="Times New Roman"/>
        <family val="1"/>
        <charset val="204"/>
      </rPr>
      <t>Краткое наименование аудиторского мероприятия</t>
    </r>
  </si>
  <si>
    <r>
      <rPr>
        <b/>
        <sz val="14"/>
        <rFont val="Times New Roman"/>
        <family val="1"/>
        <charset val="204"/>
      </rPr>
      <t>Сроки по аудиторскому мероприятию
(указываются в разбивке по кварталам)</t>
    </r>
  </si>
  <si>
    <r>
      <rPr>
        <b/>
        <sz val="14"/>
        <rFont val="Times New Roman"/>
        <family val="1"/>
        <charset val="204"/>
      </rPr>
      <t>Прогноз по планируемым суммам охвата государственным аудитом бюджетных средств и активов в разрезе по годам (млн. тенге) (не подлежит корректировке в случае изменений)</t>
    </r>
  </si>
  <si>
    <r>
      <rPr>
        <b/>
        <sz val="14"/>
        <rFont val="Times New Roman"/>
        <family val="1"/>
        <charset val="204"/>
      </rPr>
      <t>подготовительный</t>
    </r>
  </si>
  <si>
    <r>
      <rPr>
        <b/>
        <sz val="14"/>
        <rFont val="Times New Roman"/>
        <family val="1"/>
        <charset val="204"/>
      </rPr>
      <t>основной</t>
    </r>
  </si>
  <si>
    <r>
      <rPr>
        <b/>
        <sz val="14"/>
        <rFont val="Times New Roman"/>
        <family val="1"/>
        <charset val="204"/>
      </rPr>
      <t>заключительный</t>
    </r>
  </si>
  <si>
    <r>
      <rPr>
        <b/>
        <sz val="14"/>
        <rFont val="Times New Roman"/>
        <family val="1"/>
        <charset val="204"/>
      </rPr>
      <t>Всего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</si>
  <si>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</si>
  <si>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</si>
  <si>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</si>
  <si>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</si>
  <si>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</si>
  <si>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</si>
  <si>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</si>
  <si>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</si>
  <si>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</si>
  <si>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</si>
  <si>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</si>
  <si>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12</t>
    </r>
  </si>
  <si>
    <r>
      <rPr>
        <b/>
        <sz val="14"/>
        <rFont val="Times New Roman"/>
        <family val="1"/>
        <charset val="204"/>
      </rPr>
      <t>13</t>
    </r>
  </si>
  <si>
    <r>
      <rPr>
        <b/>
        <sz val="14"/>
        <rFont val="Times New Roman"/>
        <family val="1"/>
        <charset val="204"/>
      </rPr>
      <t>14</t>
    </r>
  </si>
  <si>
    <r>
      <rPr>
        <b/>
        <sz val="14"/>
        <rFont val="Times New Roman"/>
        <family val="1"/>
        <charset val="204"/>
      </rPr>
      <t>15</t>
    </r>
  </si>
  <si>
    <r>
      <rPr>
        <b/>
        <sz val="14"/>
        <rFont val="Times New Roman"/>
        <family val="1"/>
        <charset val="204"/>
      </rPr>
      <t>Токбергенов А.А. - Член Ревизионной комиссии</t>
    </r>
  </si>
  <si>
    <t>ИТОГО                                                                                                                      16 АМ</t>
  </si>
  <si>
    <r>
      <rPr>
        <b/>
        <sz val="14"/>
        <rFont val="Times New Roman"/>
        <family val="1"/>
        <charset val="204"/>
      </rPr>
      <t>Р/с №</t>
    </r>
  </si>
  <si>
    <r>
      <rPr>
        <b/>
        <sz val="14"/>
        <rFont val="Times New Roman"/>
        <family val="1"/>
        <charset val="204"/>
      </rPr>
      <t>Мемлекеттік аудиттің типі</t>
    </r>
  </si>
  <si>
    <r>
      <rPr>
        <b/>
        <sz val="14"/>
        <rFont val="Times New Roman"/>
        <family val="1"/>
        <charset val="204"/>
      </rPr>
      <t>Тексерудің түрі</t>
    </r>
  </si>
  <si>
    <r>
      <rPr>
        <b/>
        <sz val="14"/>
        <rFont val="Times New Roman"/>
        <family val="1"/>
        <charset val="204"/>
      </rPr>
      <t>Аудиторлық іс-шараның қысқаша атауы</t>
    </r>
  </si>
  <si>
    <r>
      <rPr>
        <b/>
        <sz val="14"/>
        <rFont val="Times New Roman"/>
        <family val="1"/>
        <charset val="204"/>
      </rPr>
      <t>дайындық</t>
    </r>
  </si>
  <si>
    <r>
      <rPr>
        <b/>
        <sz val="14"/>
        <rFont val="Times New Roman"/>
        <family val="1"/>
        <charset val="204"/>
      </rPr>
      <t>негізгі</t>
    </r>
  </si>
  <si>
    <r>
      <rPr>
        <b/>
        <sz val="14"/>
        <rFont val="Times New Roman"/>
        <family val="1"/>
        <charset val="204"/>
      </rPr>
      <t>қорытынды</t>
    </r>
  </si>
  <si>
    <r>
      <rPr>
        <b/>
        <sz val="14"/>
        <rFont val="Times New Roman"/>
        <family val="1"/>
        <charset val="204"/>
      </rPr>
      <t>Барлығы</t>
    </r>
  </si>
  <si>
    <t xml:space="preserve">Тексеру комиссиясының мүшесі - А.А. Тоқбергенов </t>
  </si>
  <si>
    <t>Жылдар бойынша бөлінісінде бюджет қаражаты мен активтерді мемлекеттік аудитпен қамтудың жоспарланатын сомалары бойынша болжам (млн. теңге) (өзгерістер болған жағдайда түзетілуі тиіс емес)</t>
  </si>
  <si>
    <t>Мемлекеттік аудитордың ассистентін(терін), сыртқы мемлекеттік аудиттің басқа да органдарын, уәкілетті органды, сарапшыларды және мемлекеттік емес аудиторларды тарту жөніндегі ақпарат</t>
  </si>
  <si>
    <t>9.Нұр-Сұлтан қаласы әкімдігінің "№ 59 мектеп-лицей" КММ</t>
  </si>
  <si>
    <t>Әлеуметтік-экономикалық саясатты қолдауға бағытталған дағдарысқа қарсы шараларды бағалау шеңберінде білім беру саласындағы бюджеттік бағдарламаларды іске асыру тиімділігіне мемлекеттік аудит жүргізу</t>
  </si>
  <si>
    <t>2021 жылғы 1-тоқсан</t>
  </si>
  <si>
    <t>1 сарапшы, мемлекеттік аудитордың ассистенті - 1 қызметкер</t>
  </si>
  <si>
    <t xml:space="preserve">мемлекеттік аудитордың ассистенті - 1 қызметкер.
</t>
  </si>
  <si>
    <t>2. Нұр-Сұлтан қаласы әкімдігінің ШЖҚ "№ 1 қалалық балалар ауруханасы " МКК</t>
  </si>
  <si>
    <t>5. Нұр-Сұлтан қаласы әкімдігінің "№ 5 қалалық емхана" ШЖҚ МКК</t>
  </si>
  <si>
    <t>1. "Нұр-Сұлтан қаласының Жұмыспен қамту және әлеуметтік қорғау Басқармасы" ММ</t>
  </si>
  <si>
    <t xml:space="preserve">Әлеуметтік-экономикалық тұрақтылықты қолдауға бағытталған дағдарысқа қарсы шараларды бағалау шеңберінде Жұмыспен қамту, әлеуметтік қолдау және ішкі саясат саласындағы бюджеттік бағдарламаларды іске асыру тиімділігіне мемлекеттік аудит
</t>
  </si>
  <si>
    <t>2. "Нұр-Сұлтан қаласының Ішкі саясат басқармасы" ММ</t>
  </si>
  <si>
    <t>3. "Халықты жұмыспен қамту орталығы" КММ</t>
  </si>
  <si>
    <t>4. "Өмірлік қиын жағдайға тап болған адамдарды қайта әлеуметтендіру орталығы" ММ</t>
  </si>
  <si>
    <t xml:space="preserve">Өңірлік кәсіпкерліктің орнықты және теңгерімді өсуін қамтамасыз етуге бағытталған мемлекеттік қаражатты пайдалану тиімділігіне мемлекеттік аудит жүргізу
</t>
  </si>
  <si>
    <t>1."Нұр-Сұлтан қаласының Қоғамдық денсаулық сақтау басқармасы" ММ</t>
  </si>
  <si>
    <t>Экономикалық тұрақтылықты және төтенше жағдай режимін қамтамасыз етуге бағытталған дағдарысқа қарсы шаралар шеңберінде бөлінген "Нұр-Сұлтан қаласының Қоғамдық денсаулық сақтау басқармасы" мемлекеттік мекемесінің бюджет қаражатын пайдалану тиімділігіне мемлекеттік аудит жүргізу</t>
  </si>
  <si>
    <t>2. Нұр-Сұлтан қаласы әкімдігінің ШЖҚ "№1 Көпбейінді қалалық балалар ауруханасы" МКК</t>
  </si>
  <si>
    <t>3. Нұр-Сұлтан қаласы әкімдігінің "№ 5 Қалалық емхана" ШЖҚ МКК</t>
  </si>
  <si>
    <t>4. Нұр-Сұлтан қаласы әкімдігінің "№ 8 қалалық емхана" ШЖҚ МКК</t>
  </si>
  <si>
    <t>5. Нұр-Сұлтан қаласы әкімдігінің ШЖҚ "Жоғары медициналық колледжі" МКК</t>
  </si>
  <si>
    <t>6. Нұр-Сұлтан қаласы әкімдігінің ШЖҚ "Мамандандырылған балалар үйі" МКК</t>
  </si>
  <si>
    <t>7. Нұр-Сұлтан қаласы әкімдігінің "Арнайы медициналық жабдықтау базасы" КММ</t>
  </si>
  <si>
    <t xml:space="preserve">2020 жылғы 3-4-тоқсан
</t>
  </si>
  <si>
    <t>1 сарапшы, мемлекеттік аудитордың ассистенті - 2 қызметкер</t>
  </si>
  <si>
    <t xml:space="preserve">Коммуналдық мүлікті, сондай-ақ «Аstana» Әлеуметтік-кәсіпкерлік корпорациясы» АҚ-ның активтерін басқару тиімділігіне мемлекеттік аудит жүргізу
</t>
  </si>
  <si>
    <t xml:space="preserve">мемлекеттік аудитордың ассистенті - 1 қызметкер
</t>
  </si>
  <si>
    <t>2020 жылғы 
 3-4-тоқсан</t>
  </si>
  <si>
    <t xml:space="preserve"> мемлекеттік аудитордың ассистенті -1 қызметкер</t>
  </si>
  <si>
    <t>2.3.  «Тәуелсіздік Сарайы» МКҚК</t>
  </si>
  <si>
    <r>
      <rPr>
        <sz val="14"/>
        <rFont val="Times New Roman"/>
        <family val="2"/>
      </rPr>
      <t>Тиімділік аудиті</t>
    </r>
  </si>
  <si>
    <t xml:space="preserve">1 эксперт, ассистент государственного аудитора - 1 работник </t>
  </si>
  <si>
    <t>ЖИЫНЫ                                                                            16 АІШ</t>
  </si>
  <si>
    <t>3 АІШ</t>
  </si>
  <si>
    <t>1. ГУ "Управление по инвестициям и развитию предпринимательства города                                    Нур-Султан"</t>
  </si>
  <si>
    <t xml:space="preserve"> Аудит эффективности</t>
  </si>
  <si>
    <t>Государственный аудит эффективности реализации отдельных бюджетных программ аппаратами акимов районов города Нур-Султан, в том числе в рамках антикризисных мер, направленные на обеспечение экономической стабильности и режима чрезвычайного положения</t>
  </si>
  <si>
    <t xml:space="preserve">2. ГККП «Ясли-сад № 32 «Балдәурен» акимата города Нур-Султан.
</t>
  </si>
  <si>
    <t>3. ГККП «Ясли-сад № 37 «Арман» акимата города Нур-Султан</t>
  </si>
  <si>
    <t>4. КГУ «Школа-лицей № 84» акимата города Нур-Султан</t>
  </si>
  <si>
    <t>5. КГУ «Средняя школа № 49» акимата города Нур-Султан</t>
  </si>
  <si>
    <t>6. КГУ «Школа-гимназия № 58 имени Илияса Жансугурова» акимата города Нур-Султан</t>
  </si>
  <si>
    <t>7. ГККП «Политехнический колледж» Управления образования города Нур-Султан</t>
  </si>
  <si>
    <t xml:space="preserve">8. ГККП «Ясли-сад № 50 «Жулдыз» акимата города Нур-Султан </t>
  </si>
  <si>
    <t>9. ГККП «Ясли-сад № 70 «Құлыншақ»» акимата города Нур-Султан</t>
  </si>
  <si>
    <t>10. ГКП на ПХВ «Высший колледж транспорта и коммуникаций» акимата города Нур-Султан</t>
  </si>
  <si>
    <t>11. ГККП «Дворец школьников имени М.Утемисова» акимата города Нур-Султан</t>
  </si>
  <si>
    <t>12. ГККП «Центр детско-юношеского туризма и краеведения» акимата города Нур-Султан</t>
  </si>
  <si>
    <t>13. КГУ «Специальная школа №3» акимата города Нур-Султан</t>
  </si>
  <si>
    <t>14. КГУ «Центр поддержки детей, находящихся в трудной жизненной ситуации» акимата города Нур-Султан</t>
  </si>
  <si>
    <t>15. ГККП «Колледж общественного питания и сервиса» акимата города Нур-Султан</t>
  </si>
  <si>
    <t>16. ГКП на ПХВ «Школа-лицей № 72» акимата города Нур-Султан</t>
  </si>
  <si>
    <t>17. ГКП на ПХВ «Школа-лицей №60» акимата города Нур-Султан</t>
  </si>
  <si>
    <t>18. ГКП на ПХВ «Школа-лицей № 37 имени Сырбая Мауленова» акимата города Нур-Султан</t>
  </si>
  <si>
    <t>19. ГКП на ПХВ «Школа-гимназия № 22» акимата города Нур-Султан</t>
  </si>
  <si>
    <t>Нұр-Сұлтан қаласының аудандары әкімдері аппаратының жекелеген бюджеттік бағдарламарды, оның ішінде экономикалық тұрақтылық пен төтенше жағдай режимін қамтамасыз етуге бағытталған дағдарысқа қарсы шаралар шеңберінде іске асыру тиімділігінің мемлекеттік аудиті</t>
  </si>
  <si>
    <t xml:space="preserve">2. Нұр-Сұлтан қаласы әкімдігінің «№ 32 «Балдәурен» балабақшасы МҚКК
</t>
  </si>
  <si>
    <t>3. Нұр-Сұлтан қаласы әкімдігінің «№ 37 «Арман» балабақшасы" МКҚК</t>
  </si>
  <si>
    <t>4. Нұр-Сұлтан қаласы әкімдігінің «№ 84 мектеп-лицей» КММ</t>
  </si>
  <si>
    <t>5. Нұр-Сұлтан қаласы әкімдігінің «№ 49 орта мектеп» КММ</t>
  </si>
  <si>
    <t>6. Нұр-Сұлтан қаласы әкімдігінің «Ілияс Жансүгіров атындағы № 58 мектеп-гимназия» КММ</t>
  </si>
  <si>
    <t>7. Нұр-Сұлтан қаласы білім басқармасының «Политехникалық колледжі» МКҚК</t>
  </si>
  <si>
    <t>8. Нұр-Сұлтан қаласы әкімдігінің «№ 50 «Жұлдыз» балабақшасы» МКҚК</t>
  </si>
  <si>
    <t>9. Нұр-Сұлтан қаласы әкімдігінің «№ 70 «Құлыншақ» балабақшасы» МКҚК</t>
  </si>
  <si>
    <t>10. Нұр-Сұлтан қаласы әкімдігінің «Жоғары көлік және коммуникация колледжі» ШЖҚ МКК</t>
  </si>
  <si>
    <t>11. Нұр-Сұлтан қаласы әкімдігінің «М. Өтемісов атындағы Оқушылар сарайы» МКҚК</t>
  </si>
  <si>
    <t>12. Нұр-Сұлтан қаласы әкімдігінің «Балалар мен жасөспірімдердің туризм және өлкетану орталығы» МКҚК</t>
  </si>
  <si>
    <t>13. Нұр-Сұлтан қаласы әкімдігінің «№3 арнайы мектебі» КММ</t>
  </si>
  <si>
    <t>14. Нұр-Сұлтан қаласы әкімдігінің «Қиын өмірлік жағдайдағы балаларды қолдау орталығы» КММ</t>
  </si>
  <si>
    <t>15. Нұр-Сұлтан қаласы әкімдігінің «Қоғамдық тамақтандыру және сервис колледжі» МКҚК</t>
  </si>
  <si>
    <t>16. Нұр-Сұлтан қаласы әкімдігінің «№ 72 мектеп-лицей» ШЖҚ МКК</t>
  </si>
  <si>
    <t>17. Нұр-Сұлтан қаласы әкімдігінің «№ 60 мектеп-лицей» ШЖҚ МКК</t>
  </si>
  <si>
    <t>18. Нұр-Сұлтан қаласы әкімдігінің «Сырбай Мәуленов атындағы № 37 мектеп-лицей» ШЖҚ МКК</t>
  </si>
  <si>
    <t>19. Нұр-Сұлтан қаласы әкімдігінің «№ 22 мектеп-лицей» ШЖҚ МКК</t>
  </si>
  <si>
    <t>ТК мүшесі бойынша барлығы                                                        5 АІШ</t>
  </si>
  <si>
    <t xml:space="preserve">приложение 1 к приказу
Председателя Ревизионной комиссии 
по городу Нур-Султан
«___»  декабря 2020 года № ___-Н/Қ
</t>
  </si>
  <si>
    <t>3. ГУ «Аппарат акима района «Есиль» города Нур-Султан»</t>
  </si>
  <si>
    <t>4 квартал 2020 года 1 квартал 2021 года</t>
  </si>
  <si>
    <t xml:space="preserve">
Тексеру комиссиясы Төрағасының 2020 жылғы "___" желтоқсандағы № ___-Н/Қ бұйрығына                                            1-қосымша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</si>
</sst>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  <numFmt numFmtId="167" formatCode="#,##0.0000"/>
    <numFmt numFmtId="168" formatCode="_-* #,##0.000000\ _₽_-;\-* #,##0.000000\ _₽_-;_-* &quot;-&quot;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2"/>
    </font>
    <font>
      <sz val="11"/>
      <name val="Calibri"/>
      <family val="2"/>
      <scheme val="minor"/>
    </font>
    <font>
      <b/>
      <sz val="10"/>
      <name val="Times New Roman"/>
      <family val="2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2"/>
    </font>
    <font>
      <sz val="14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2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/>
    <xf numFmtId="0" fontId="1" fillId="0" borderId="1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/>
    <xf numFmtId="0" fontId="4" fillId="0" borderId="0" xfId="0" applyFont="1"/>
    <xf numFmtId="0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14" borderId="2" xfId="0" applyFont="1" applyFill="1" applyBorder="1"/>
    <xf numFmtId="0" fontId="4" fillId="0" borderId="6" xfId="0" applyFont="1" applyFill="1" applyBorder="1"/>
    <xf numFmtId="0" fontId="4" fillId="14" borderId="1" xfId="0" applyFont="1" applyFill="1" applyBorder="1"/>
    <xf numFmtId="0" fontId="5" fillId="0" borderId="1" xfId="0" applyNumberFormat="1" applyFont="1" applyFill="1" applyBorder="1" applyAlignment="1" applyProtection="1">
      <alignment horizontal="right" vertical="top" wrapText="1"/>
    </xf>
    <xf numFmtId="0" fontId="4" fillId="14" borderId="0" xfId="0" applyFont="1" applyFill="1"/>
    <xf numFmtId="0" fontId="6" fillId="0" borderId="1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/>
    <xf numFmtId="0" fontId="4" fillId="0" borderId="0" xfId="0" applyFont="1" applyAlignment="1">
      <alignment horizontal="left"/>
    </xf>
    <xf numFmtId="0" fontId="8" fillId="8" borderId="2" xfId="0" applyNumberFormat="1" applyFont="1" applyFill="1" applyBorder="1" applyAlignment="1" applyProtection="1">
      <alignment horizontal="left" vertical="center" wrapText="1"/>
    </xf>
    <xf numFmtId="0" fontId="8" fillId="7" borderId="2" xfId="0" applyNumberFormat="1" applyFont="1" applyFill="1" applyBorder="1" applyAlignment="1" applyProtection="1">
      <alignment horizontal="right" vertical="top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165" fontId="8" fillId="7" borderId="2" xfId="0" applyNumberFormat="1" applyFont="1" applyFill="1" applyBorder="1" applyAlignment="1" applyProtection="1">
      <alignment horizontal="right" vertical="top" wrapText="1"/>
    </xf>
    <xf numFmtId="165" fontId="8" fillId="7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9" fillId="14" borderId="2" xfId="0" applyNumberFormat="1" applyFont="1" applyFill="1" applyBorder="1" applyAlignment="1" applyProtection="1">
      <alignment horizontal="right" vertical="top" wrapText="1"/>
    </xf>
    <xf numFmtId="165" fontId="3" fillId="14" borderId="2" xfId="0" applyNumberFormat="1" applyFont="1" applyFill="1" applyBorder="1" applyAlignment="1" applyProtection="1">
      <alignment horizontal="center" vertical="center" wrapText="1"/>
    </xf>
    <xf numFmtId="0" fontId="3" fillId="14" borderId="2" xfId="0" applyNumberFormat="1" applyFont="1" applyFill="1" applyBorder="1" applyAlignment="1" applyProtection="1">
      <alignment horizontal="center" vertical="center" wrapText="1"/>
    </xf>
    <xf numFmtId="0" fontId="9" fillId="14" borderId="2" xfId="0" applyNumberFormat="1" applyFont="1" applyFill="1" applyBorder="1" applyAlignment="1" applyProtection="1">
      <alignment horizontal="justify" vertical="top" wrapText="1"/>
    </xf>
    <xf numFmtId="0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NumberFormat="1" applyFont="1" applyFill="1" applyBorder="1" applyAlignment="1" applyProtection="1">
      <alignment horizontal="left" vertical="center" wrapText="1"/>
    </xf>
    <xf numFmtId="0" fontId="9" fillId="7" borderId="2" xfId="0" applyNumberFormat="1" applyFont="1" applyFill="1" applyBorder="1" applyAlignment="1" applyProtection="1">
      <alignment horizontal="right" vertical="top" wrapText="1"/>
    </xf>
    <xf numFmtId="165" fontId="9" fillId="7" borderId="2" xfId="0" applyNumberFormat="1" applyFont="1" applyFill="1" applyBorder="1" applyAlignment="1" applyProtection="1">
      <alignment horizontal="center" vertical="center" wrapText="1"/>
    </xf>
    <xf numFmtId="165" fontId="7" fillId="7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165" fontId="9" fillId="10" borderId="2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vertical="top" wrapText="1"/>
      <protection locked="0"/>
    </xf>
    <xf numFmtId="0" fontId="3" fillId="14" borderId="2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right" vertical="top" wrapText="1"/>
    </xf>
    <xf numFmtId="165" fontId="8" fillId="0" borderId="2" xfId="0" applyNumberFormat="1" applyFont="1" applyBorder="1" applyAlignment="1">
      <alignment horizontal="center" vertical="center" wrapText="1"/>
    </xf>
    <xf numFmtId="0" fontId="9" fillId="10" borderId="2" xfId="0" applyNumberFormat="1" applyFont="1" applyFill="1" applyBorder="1" applyAlignment="1" applyProtection="1">
      <alignment horizontal="left" vertical="center" wrapText="1"/>
    </xf>
    <xf numFmtId="0" fontId="3" fillId="14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14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7" borderId="2" xfId="0" applyNumberFormat="1" applyFont="1" applyFill="1" applyBorder="1" applyAlignment="1" applyProtection="1">
      <alignment horizontal="right" vertical="top" wrapText="1"/>
    </xf>
    <xf numFmtId="4" fontId="3" fillId="14" borderId="2" xfId="0" applyNumberFormat="1" applyFont="1" applyFill="1" applyBorder="1" applyAlignment="1" applyProtection="1">
      <alignment horizontal="right" vertical="top" wrapText="1"/>
    </xf>
    <xf numFmtId="165" fontId="8" fillId="15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3" fillId="15" borderId="2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right" vertical="top" wrapText="1"/>
    </xf>
    <xf numFmtId="0" fontId="8" fillId="10" borderId="2" xfId="0" applyNumberFormat="1" applyFont="1" applyFill="1" applyBorder="1" applyAlignment="1" applyProtection="1">
      <alignment vertical="top" wrapText="1"/>
      <protection locked="0"/>
    </xf>
    <xf numFmtId="0" fontId="8" fillId="15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NumberFormat="1" applyFont="1" applyFill="1" applyBorder="1" applyAlignment="1" applyProtection="1">
      <alignment horizontal="right" vertical="top" wrapText="1"/>
    </xf>
    <xf numFmtId="0" fontId="9" fillId="1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14" borderId="2" xfId="0" applyNumberFormat="1" applyFont="1" applyFill="1" applyBorder="1" applyAlignment="1" applyProtection="1">
      <alignment horizontal="right" vertical="top" wrapText="1"/>
    </xf>
    <xf numFmtId="0" fontId="3" fillId="14" borderId="2" xfId="0" applyNumberFormat="1" applyFont="1" applyFill="1" applyBorder="1" applyAlignment="1" applyProtection="1">
      <alignment horizontal="right" vertical="top" wrapText="1"/>
      <protection locked="0"/>
    </xf>
    <xf numFmtId="0" fontId="8" fillId="8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2" xfId="0" applyNumberFormat="1" applyFont="1" applyFill="1" applyBorder="1" applyAlignment="1" applyProtection="1">
      <alignment horizontal="center" vertical="center" wrapText="1"/>
    </xf>
    <xf numFmtId="0" fontId="8" fillId="10" borderId="2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4" fillId="0" borderId="4" xfId="0" applyNumberFormat="1" applyFont="1" applyFill="1" applyBorder="1" applyAlignment="1" applyProtection="1">
      <alignment wrapText="1"/>
      <protection locked="0"/>
    </xf>
    <xf numFmtId="0" fontId="4" fillId="0" borderId="8" xfId="0" applyNumberFormat="1" applyFont="1" applyFill="1" applyBorder="1" applyAlignment="1" applyProtection="1">
      <alignment wrapText="1"/>
      <protection locked="0"/>
    </xf>
    <xf numFmtId="0" fontId="4" fillId="0" borderId="5" xfId="0" applyNumberFormat="1" applyFont="1" applyFill="1" applyBorder="1" applyAlignment="1" applyProtection="1">
      <alignment wrapText="1"/>
      <protection locked="0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justify" vertical="top" wrapText="1"/>
    </xf>
    <xf numFmtId="165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/>
    <xf numFmtId="0" fontId="9" fillId="14" borderId="3" xfId="0" applyNumberFormat="1" applyFont="1" applyFill="1" applyBorder="1" applyAlignment="1" applyProtection="1">
      <alignment horizontal="right" vertical="top" wrapText="1"/>
    </xf>
    <xf numFmtId="0" fontId="3" fillId="14" borderId="3" xfId="0" applyNumberFormat="1" applyFont="1" applyFill="1" applyBorder="1" applyAlignment="1" applyProtection="1">
      <alignment horizontal="right" vertical="top" wrapText="1"/>
    </xf>
    <xf numFmtId="165" fontId="3" fillId="14" borderId="3" xfId="0" applyNumberFormat="1" applyFont="1" applyFill="1" applyBorder="1" applyAlignment="1" applyProtection="1">
      <alignment horizontal="center" vertical="center" wrapText="1"/>
    </xf>
    <xf numFmtId="0" fontId="9" fillId="14" borderId="3" xfId="0" applyNumberFormat="1" applyFont="1" applyFill="1" applyBorder="1" applyAlignment="1" applyProtection="1">
      <alignment horizontal="justify" vertical="top" wrapText="1"/>
    </xf>
    <xf numFmtId="0" fontId="9" fillId="14" borderId="3" xfId="0" applyNumberFormat="1" applyFont="1" applyFill="1" applyBorder="1" applyAlignment="1" applyProtection="1">
      <alignment horizontal="center" vertical="center" wrapText="1"/>
    </xf>
    <xf numFmtId="0" fontId="3" fillId="14" borderId="3" xfId="0" applyNumberFormat="1" applyFont="1" applyFill="1" applyBorder="1" applyAlignment="1" applyProtection="1">
      <alignment horizontal="center" vertical="center" wrapText="1"/>
    </xf>
    <xf numFmtId="4" fontId="3" fillId="14" borderId="3" xfId="0" applyNumberFormat="1" applyFont="1" applyFill="1" applyBorder="1" applyAlignment="1" applyProtection="1">
      <alignment horizontal="center" vertical="center" wrapText="1"/>
    </xf>
    <xf numFmtId="165" fontId="7" fillId="14" borderId="3" xfId="0" applyNumberFormat="1" applyFont="1" applyFill="1" applyBorder="1" applyAlignment="1">
      <alignment horizontal="center" vertical="center" wrapText="1"/>
    </xf>
    <xf numFmtId="165" fontId="7" fillId="14" borderId="3" xfId="0" applyNumberFormat="1" applyFont="1" applyFill="1" applyBorder="1" applyAlignment="1" applyProtection="1">
      <alignment horizontal="center" vertical="center" wrapText="1"/>
    </xf>
    <xf numFmtId="0" fontId="9" fillId="12" borderId="11" xfId="0" applyNumberFormat="1" applyFont="1" applyFill="1" applyBorder="1" applyAlignment="1" applyProtection="1">
      <alignment horizontal="center" vertical="top" wrapText="1"/>
    </xf>
    <xf numFmtId="0" fontId="9" fillId="12" borderId="11" xfId="0" applyNumberFormat="1" applyFont="1" applyFill="1" applyBorder="1" applyAlignment="1" applyProtection="1">
      <alignment horizontal="right" vertical="top" wrapText="1"/>
    </xf>
    <xf numFmtId="0" fontId="3" fillId="12" borderId="11" xfId="0" applyNumberFormat="1" applyFont="1" applyFill="1" applyBorder="1" applyAlignment="1" applyProtection="1">
      <alignment horizontal="right" vertical="top" wrapText="1"/>
    </xf>
    <xf numFmtId="165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2" xfId="0" applyNumberFormat="1" applyFont="1" applyFill="1" applyBorder="1" applyAlignment="1" applyProtection="1">
      <alignment horizontal="justify" vertical="top" wrapText="1"/>
    </xf>
    <xf numFmtId="165" fontId="3" fillId="12" borderId="12" xfId="0" applyNumberFormat="1" applyFont="1" applyFill="1" applyBorder="1" applyAlignment="1" applyProtection="1">
      <alignment horizontal="center" vertical="center" wrapText="1"/>
    </xf>
    <xf numFmtId="0" fontId="9" fillId="13" borderId="9" xfId="0" applyNumberFormat="1" applyFont="1" applyFill="1" applyBorder="1" applyAlignment="1" applyProtection="1">
      <alignment horizontal="center" vertical="top" wrapText="1"/>
    </xf>
    <xf numFmtId="0" fontId="3" fillId="13" borderId="9" xfId="0" applyNumberFormat="1" applyFont="1" applyFill="1" applyBorder="1" applyAlignment="1" applyProtection="1">
      <alignment horizontal="right" vertical="top" wrapText="1"/>
    </xf>
    <xf numFmtId="165" fontId="3" fillId="13" borderId="9" xfId="0" applyNumberFormat="1" applyFont="1" applyFill="1" applyBorder="1" applyAlignment="1" applyProtection="1">
      <alignment horizontal="center" vertical="center" wrapText="1"/>
    </xf>
    <xf numFmtId="0" fontId="3" fillId="13" borderId="17" xfId="0" applyNumberFormat="1" applyFont="1" applyFill="1" applyBorder="1" applyAlignment="1" applyProtection="1">
      <alignment horizontal="justify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14" borderId="3" xfId="0" applyNumberFormat="1" applyFont="1" applyFill="1" applyBorder="1" applyAlignment="1" applyProtection="1">
      <alignment horizontal="right" vertical="top" wrapText="1"/>
    </xf>
    <xf numFmtId="0" fontId="7" fillId="10" borderId="2" xfId="1" applyNumberFormat="1" applyFont="1" applyFill="1" applyBorder="1" applyAlignment="1" applyProtection="1">
      <alignment horizontal="center" vertical="top" wrapText="1"/>
    </xf>
    <xf numFmtId="0" fontId="8" fillId="0" borderId="2" xfId="2" applyNumberFormat="1" applyFont="1" applyFill="1" applyBorder="1" applyAlignment="1" applyProtection="1">
      <alignment horizontal="left" vertical="top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0" fontId="13" fillId="10" borderId="2" xfId="2" applyNumberFormat="1" applyFont="1" applyFill="1" applyBorder="1" applyAlignment="1" applyProtection="1">
      <alignment horizontal="right" vertical="top" wrapText="1"/>
    </xf>
    <xf numFmtId="4" fontId="13" fillId="0" borderId="2" xfId="2" applyNumberFormat="1" applyFont="1" applyFill="1" applyBorder="1" applyAlignment="1" applyProtection="1">
      <alignment horizontal="center" vertical="center" wrapText="1"/>
    </xf>
    <xf numFmtId="165" fontId="13" fillId="10" borderId="2" xfId="2" applyNumberFormat="1" applyFont="1" applyFill="1" applyBorder="1" applyAlignment="1" applyProtection="1">
      <alignment horizontal="center" vertical="center" wrapText="1"/>
    </xf>
    <xf numFmtId="165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2" applyNumberFormat="1" applyFont="1" applyFill="1" applyBorder="1" applyAlignment="1" applyProtection="1">
      <alignment horizontal="left" vertical="top" wrapText="1"/>
      <protection locked="0"/>
    </xf>
    <xf numFmtId="0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justify" vertical="top" wrapText="1"/>
    </xf>
    <xf numFmtId="0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top" wrapText="1"/>
    </xf>
    <xf numFmtId="165" fontId="11" fillId="0" borderId="2" xfId="2" applyNumberFormat="1" applyFont="1" applyFill="1" applyBorder="1" applyAlignment="1">
      <alignment horizontal="center" vertical="center" wrapText="1"/>
    </xf>
    <xf numFmtId="0" fontId="13" fillId="15" borderId="2" xfId="2" applyNumberFormat="1" applyFont="1" applyFill="1" applyBorder="1" applyAlignment="1" applyProtection="1">
      <alignment horizontal="left" vertical="center" wrapText="1"/>
      <protection locked="0"/>
    </xf>
    <xf numFmtId="0" fontId="12" fillId="14" borderId="3" xfId="2" applyNumberFormat="1" applyFont="1" applyFill="1" applyBorder="1" applyAlignment="1" applyProtection="1">
      <alignment horizontal="center" vertical="center" wrapText="1"/>
    </xf>
    <xf numFmtId="4" fontId="12" fillId="14" borderId="3" xfId="2" applyNumberFormat="1" applyFont="1" applyFill="1" applyBorder="1" applyAlignment="1" applyProtection="1">
      <alignment horizontal="center" vertical="center" wrapText="1"/>
    </xf>
    <xf numFmtId="165" fontId="14" fillId="14" borderId="3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 applyProtection="1">
      <alignment vertical="top" wrapText="1"/>
      <protection locked="0"/>
    </xf>
    <xf numFmtId="0" fontId="13" fillId="0" borderId="2" xfId="0" applyNumberFormat="1" applyFont="1" applyFill="1" applyBorder="1" applyAlignment="1" applyProtection="1">
      <alignment horizontal="right" vertical="top" wrapText="1"/>
    </xf>
    <xf numFmtId="4" fontId="13" fillId="0" borderId="2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right" vertical="top" wrapText="1"/>
    </xf>
    <xf numFmtId="165" fontId="8" fillId="1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right" vertical="top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left" wrapText="1"/>
      <protection locked="0"/>
    </xf>
    <xf numFmtId="0" fontId="3" fillId="13" borderId="11" xfId="0" applyNumberFormat="1" applyFont="1" applyFill="1" applyBorder="1" applyAlignment="1" applyProtection="1">
      <alignment horizontal="right" vertical="top" wrapText="1"/>
    </xf>
    <xf numFmtId="165" fontId="3" fillId="13" borderId="11" xfId="0" applyNumberFormat="1" applyFont="1" applyFill="1" applyBorder="1" applyAlignment="1" applyProtection="1">
      <alignment horizontal="center" vertical="center" wrapText="1"/>
    </xf>
    <xf numFmtId="0" fontId="16" fillId="10" borderId="1" xfId="2" applyNumberFormat="1" applyFont="1" applyFill="1" applyBorder="1" applyAlignment="1" applyProtection="1">
      <alignment wrapText="1"/>
      <protection locked="0"/>
    </xf>
    <xf numFmtId="0" fontId="16" fillId="10" borderId="1" xfId="2" applyNumberFormat="1" applyFont="1" applyFill="1" applyBorder="1" applyAlignment="1" applyProtection="1">
      <alignment horizontal="left" wrapText="1"/>
      <protection locked="0"/>
    </xf>
    <xf numFmtId="0" fontId="16" fillId="0" borderId="1" xfId="2" applyFont="1"/>
    <xf numFmtId="0" fontId="15" fillId="10" borderId="2" xfId="1" applyNumberFormat="1" applyFont="1" applyFill="1" applyBorder="1" applyAlignment="1" applyProtection="1">
      <alignment horizontal="center" vertical="top" wrapText="1"/>
    </xf>
    <xf numFmtId="0" fontId="15" fillId="10" borderId="2" xfId="2" applyNumberFormat="1" applyFont="1" applyFill="1" applyBorder="1" applyAlignment="1" applyProtection="1">
      <alignment horizontal="center" vertical="top" wrapText="1"/>
    </xf>
    <xf numFmtId="0" fontId="15" fillId="10" borderId="2" xfId="2" applyNumberFormat="1" applyFont="1" applyFill="1" applyBorder="1" applyAlignment="1" applyProtection="1">
      <alignment horizontal="center" vertical="center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5" fillId="14" borderId="2" xfId="2" applyNumberFormat="1" applyFont="1" applyFill="1" applyBorder="1" applyAlignment="1" applyProtection="1">
      <alignment horizontal="right" vertical="top" wrapText="1"/>
    </xf>
    <xf numFmtId="165" fontId="15" fillId="14" borderId="2" xfId="2" applyNumberFormat="1" applyFont="1" applyFill="1" applyBorder="1" applyAlignment="1" applyProtection="1">
      <alignment horizontal="center" vertical="center" wrapText="1"/>
    </xf>
    <xf numFmtId="0" fontId="17" fillId="14" borderId="2" xfId="2" applyNumberFormat="1" applyFont="1" applyFill="1" applyBorder="1" applyAlignment="1" applyProtection="1">
      <alignment horizontal="justify" vertical="top" wrapText="1"/>
    </xf>
    <xf numFmtId="0" fontId="16" fillId="0" borderId="1" xfId="2" applyFont="1" applyFill="1" applyBorder="1"/>
    <xf numFmtId="0" fontId="17" fillId="0" borderId="2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right" vertical="top" wrapText="1"/>
    </xf>
    <xf numFmtId="0" fontId="17" fillId="0" borderId="2" xfId="2" applyNumberFormat="1" applyFont="1" applyFill="1" applyBorder="1" applyAlignment="1" applyProtection="1">
      <alignment horizontal="justify" vertical="top" wrapText="1"/>
    </xf>
    <xf numFmtId="0" fontId="15" fillId="14" borderId="3" xfId="2" applyNumberFormat="1" applyFont="1" applyFill="1" applyBorder="1" applyAlignment="1" applyProtection="1">
      <alignment horizontal="right" vertical="top" wrapText="1"/>
    </xf>
    <xf numFmtId="0" fontId="15" fillId="14" borderId="3" xfId="2" applyNumberFormat="1" applyFont="1" applyFill="1" applyBorder="1" applyAlignment="1" applyProtection="1">
      <alignment horizontal="right" vertical="top" wrapText="1"/>
      <protection locked="0"/>
    </xf>
    <xf numFmtId="0" fontId="17" fillId="14" borderId="3" xfId="2" applyNumberFormat="1" applyFont="1" applyFill="1" applyBorder="1" applyAlignment="1" applyProtection="1">
      <alignment horizontal="right" vertical="top" wrapText="1"/>
    </xf>
    <xf numFmtId="0" fontId="17" fillId="14" borderId="3" xfId="2" applyNumberFormat="1" applyFont="1" applyFill="1" applyBorder="1" applyAlignment="1" applyProtection="1">
      <alignment horizontal="justify" vertical="top" wrapText="1"/>
    </xf>
    <xf numFmtId="0" fontId="17" fillId="12" borderId="11" xfId="2" applyNumberFormat="1" applyFont="1" applyFill="1" applyBorder="1" applyAlignment="1" applyProtection="1">
      <alignment horizontal="center" vertical="top" wrapText="1"/>
    </xf>
    <xf numFmtId="0" fontId="17" fillId="12" borderId="11" xfId="2" applyNumberFormat="1" applyFont="1" applyFill="1" applyBorder="1" applyAlignment="1" applyProtection="1">
      <alignment horizontal="right" vertical="top" wrapText="1"/>
    </xf>
    <xf numFmtId="0" fontId="15" fillId="12" borderId="11" xfId="2" applyNumberFormat="1" applyFont="1" applyFill="1" applyBorder="1" applyAlignment="1" applyProtection="1">
      <alignment horizontal="right" vertical="top" wrapText="1"/>
    </xf>
    <xf numFmtId="0" fontId="15" fillId="12" borderId="12" xfId="2" applyNumberFormat="1" applyFont="1" applyFill="1" applyBorder="1" applyAlignment="1" applyProtection="1">
      <alignment horizontal="justify" vertical="top" wrapText="1"/>
    </xf>
    <xf numFmtId="0" fontId="16" fillId="0" borderId="1" xfId="2" applyFont="1" applyFill="1"/>
    <xf numFmtId="0" fontId="15" fillId="14" borderId="2" xfId="2" applyNumberFormat="1" applyFont="1" applyFill="1" applyBorder="1" applyAlignment="1" applyProtection="1">
      <alignment horizontal="center" vertical="top" wrapText="1"/>
    </xf>
    <xf numFmtId="0" fontId="15" fillId="14" borderId="2" xfId="2" applyNumberFormat="1" applyFont="1" applyFill="1" applyBorder="1" applyAlignment="1" applyProtection="1">
      <alignment horizontal="right" vertical="top" wrapText="1"/>
      <protection locked="0"/>
    </xf>
    <xf numFmtId="0" fontId="15" fillId="14" borderId="2" xfId="2" applyNumberFormat="1" applyFont="1" applyFill="1" applyBorder="1" applyAlignment="1" applyProtection="1">
      <alignment horizontal="center" vertical="top" wrapText="1"/>
      <protection locked="0"/>
    </xf>
    <xf numFmtId="0" fontId="15" fillId="0" borderId="2" xfId="2" applyNumberFormat="1" applyFont="1" applyFill="1" applyBorder="1" applyAlignment="1" applyProtection="1">
      <alignment horizontal="center" vertical="top" wrapText="1"/>
      <protection locked="0"/>
    </xf>
    <xf numFmtId="0" fontId="15" fillId="0" borderId="2" xfId="2" applyNumberFormat="1" applyFont="1" applyFill="1" applyBorder="1" applyAlignment="1" applyProtection="1">
      <alignment vertical="top" wrapText="1"/>
      <protection locked="0"/>
    </xf>
    <xf numFmtId="165" fontId="15" fillId="14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15" borderId="2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165" fontId="15" fillId="0" borderId="2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right" vertical="center" wrapText="1"/>
    </xf>
    <xf numFmtId="4" fontId="15" fillId="0" borderId="2" xfId="2" applyNumberFormat="1" applyFont="1" applyFill="1" applyBorder="1" applyAlignment="1" applyProtection="1">
      <alignment horizontal="right" vertical="center" wrapText="1"/>
    </xf>
    <xf numFmtId="164" fontId="15" fillId="0" borderId="2" xfId="2" applyNumberFormat="1" applyFont="1" applyFill="1" applyBorder="1" applyAlignment="1" applyProtection="1">
      <alignment horizontal="center" vertical="center" wrapText="1"/>
    </xf>
    <xf numFmtId="164" fontId="15" fillId="0" borderId="2" xfId="2" applyNumberFormat="1" applyFont="1" applyFill="1" applyBorder="1" applyAlignment="1" applyProtection="1">
      <alignment horizontal="right" vertical="center" wrapText="1"/>
    </xf>
    <xf numFmtId="165" fontId="15" fillId="14" borderId="3" xfId="2" applyNumberFormat="1" applyFont="1" applyFill="1" applyBorder="1" applyAlignment="1" applyProtection="1">
      <alignment horizontal="center" vertical="center" wrapText="1"/>
      <protection locked="0"/>
    </xf>
    <xf numFmtId="0" fontId="17" fillId="10" borderId="2" xfId="2" applyNumberFormat="1" applyFont="1" applyFill="1" applyBorder="1" applyAlignment="1" applyProtection="1">
      <alignment horizontal="center" vertical="center" wrapText="1"/>
    </xf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5" fillId="14" borderId="2" xfId="2" applyNumberFormat="1" applyFont="1" applyFill="1" applyBorder="1" applyAlignment="1" applyProtection="1">
      <alignment horizontal="center" vertical="center" wrapText="1"/>
    </xf>
    <xf numFmtId="0" fontId="15" fillId="14" borderId="2" xfId="2" applyNumberFormat="1" applyFont="1" applyFill="1" applyBorder="1" applyAlignment="1" applyProtection="1">
      <alignment horizontal="right" vertical="center" wrapText="1"/>
      <protection locked="0"/>
    </xf>
    <xf numFmtId="0" fontId="15" fillId="14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2" applyNumberFormat="1" applyFont="1" applyFill="1" applyBorder="1" applyAlignment="1" applyProtection="1">
      <alignment horizontal="left" vertical="top" wrapText="1"/>
    </xf>
    <xf numFmtId="0" fontId="17" fillId="10" borderId="2" xfId="2" applyNumberFormat="1" applyFont="1" applyFill="1" applyBorder="1" applyAlignment="1" applyProtection="1">
      <alignment horizontal="right" vertical="top" wrapText="1"/>
    </xf>
    <xf numFmtId="4" fontId="17" fillId="10" borderId="2" xfId="2" applyNumberFormat="1" applyFont="1" applyFill="1" applyBorder="1" applyAlignment="1" applyProtection="1">
      <alignment horizontal="right" vertical="top" wrapText="1"/>
    </xf>
    <xf numFmtId="4" fontId="15" fillId="14" borderId="2" xfId="2" applyNumberFormat="1" applyFont="1" applyFill="1" applyBorder="1" applyAlignment="1" applyProtection="1">
      <alignment horizontal="right" vertical="top" wrapText="1"/>
    </xf>
    <xf numFmtId="165" fontId="15" fillId="12" borderId="11" xfId="2" applyNumberFormat="1" applyFont="1" applyFill="1" applyBorder="1" applyAlignment="1" applyProtection="1">
      <alignment horizontal="center" vertical="center" wrapText="1"/>
    </xf>
    <xf numFmtId="0" fontId="8" fillId="15" borderId="2" xfId="0" applyNumberFormat="1" applyFont="1" applyFill="1" applyBorder="1" applyAlignment="1" applyProtection="1">
      <alignment horizontal="left" vertical="center" wrapText="1"/>
    </xf>
    <xf numFmtId="0" fontId="17" fillId="14" borderId="3" xfId="0" applyNumberFormat="1" applyFont="1" applyFill="1" applyBorder="1" applyAlignment="1" applyProtection="1">
      <alignment horizontal="right" vertical="top" wrapText="1"/>
    </xf>
    <xf numFmtId="0" fontId="17" fillId="14" borderId="3" xfId="0" applyNumberFormat="1" applyFont="1" applyFill="1" applyBorder="1" applyAlignment="1" applyProtection="1">
      <alignment horizontal="justify" vertical="top" wrapText="1"/>
    </xf>
    <xf numFmtId="0" fontId="17" fillId="13" borderId="11" xfId="2" applyNumberFormat="1" applyFont="1" applyFill="1" applyBorder="1" applyAlignment="1" applyProtection="1">
      <alignment horizontal="center" vertical="top" wrapText="1"/>
    </xf>
    <xf numFmtId="0" fontId="15" fillId="13" borderId="11" xfId="2" applyNumberFormat="1" applyFont="1" applyFill="1" applyBorder="1" applyAlignment="1" applyProtection="1">
      <alignment horizontal="right" vertical="top" wrapText="1"/>
    </xf>
    <xf numFmtId="0" fontId="15" fillId="13" borderId="12" xfId="2" applyNumberFormat="1" applyFont="1" applyFill="1" applyBorder="1" applyAlignment="1" applyProtection="1">
      <alignment horizontal="justify" vertical="top" wrapText="1"/>
    </xf>
    <xf numFmtId="0" fontId="3" fillId="14" borderId="2" xfId="0" applyNumberFormat="1" applyFont="1" applyFill="1" applyBorder="1" applyAlignment="1" applyProtection="1">
      <alignment horizontal="right" vertical="top" wrapText="1"/>
    </xf>
    <xf numFmtId="0" fontId="8" fillId="8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8" fillId="10" borderId="3" xfId="0" applyNumberFormat="1" applyFont="1" applyFill="1" applyBorder="1" applyAlignment="1" applyProtection="1">
      <alignment horizontal="left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66" fontId="3" fillId="12" borderId="11" xfId="3" applyNumberFormat="1" applyFont="1" applyFill="1" applyBorder="1" applyAlignment="1" applyProtection="1">
      <alignment vertical="center" wrapText="1"/>
    </xf>
    <xf numFmtId="166" fontId="3" fillId="14" borderId="2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Fill="1" applyBorder="1" applyAlignment="1" applyProtection="1">
      <alignment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168" fontId="4" fillId="0" borderId="1" xfId="0" applyNumberFormat="1" applyFont="1" applyFill="1" applyBorder="1" applyAlignment="1" applyProtection="1">
      <alignment wrapText="1"/>
      <protection locked="0"/>
    </xf>
    <xf numFmtId="165" fontId="8" fillId="10" borderId="3" xfId="0" applyNumberFormat="1" applyFont="1" applyFill="1" applyBorder="1" applyAlignment="1" applyProtection="1">
      <alignment horizontal="center" vertical="center" wrapText="1"/>
    </xf>
    <xf numFmtId="165" fontId="8" fillId="10" borderId="6" xfId="0" applyNumberFormat="1" applyFont="1" applyFill="1" applyBorder="1" applyAlignment="1" applyProtection="1">
      <alignment horizontal="center" vertical="center" wrapText="1"/>
    </xf>
    <xf numFmtId="0" fontId="17" fillId="0" borderId="3" xfId="2" applyNumberFormat="1" applyFont="1" applyFill="1" applyBorder="1" applyAlignment="1" applyProtection="1">
      <alignment horizontal="center" vertical="center" wrapText="1"/>
    </xf>
    <xf numFmtId="0" fontId="17" fillId="0" borderId="21" xfId="2" applyNumberFormat="1" applyFont="1" applyFill="1" applyBorder="1" applyAlignment="1" applyProtection="1">
      <alignment horizontal="center" vertical="center" wrapText="1"/>
    </xf>
    <xf numFmtId="0" fontId="17" fillId="0" borderId="6" xfId="2" applyNumberFormat="1" applyFont="1" applyFill="1" applyBorder="1" applyAlignment="1" applyProtection="1">
      <alignment horizontal="center" vertical="center" wrapText="1"/>
    </xf>
    <xf numFmtId="0" fontId="13" fillId="0" borderId="3" xfId="2" applyNumberFormat="1" applyFont="1" applyFill="1" applyBorder="1" applyAlignment="1" applyProtection="1">
      <alignment horizontal="center" vertical="center" wrapText="1"/>
    </xf>
    <xf numFmtId="0" fontId="13" fillId="0" borderId="21" xfId="2" applyNumberFormat="1" applyFont="1" applyFill="1" applyBorder="1" applyAlignment="1" applyProtection="1">
      <alignment horizontal="center" vertical="center" wrapText="1"/>
    </xf>
    <xf numFmtId="0" fontId="13" fillId="0" borderId="6" xfId="2" applyNumberFormat="1" applyFont="1" applyFill="1" applyBorder="1" applyAlignment="1" applyProtection="1">
      <alignment horizontal="center" vertical="center" wrapText="1"/>
    </xf>
    <xf numFmtId="0" fontId="13" fillId="15" borderId="3" xfId="2" applyNumberFormat="1" applyFont="1" applyFill="1" applyBorder="1" applyAlignment="1" applyProtection="1">
      <alignment horizontal="left" vertical="center" wrapText="1"/>
      <protection locked="0"/>
    </xf>
    <xf numFmtId="0" fontId="13" fillId="15" borderId="6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15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15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15" borderId="24" xfId="2" applyNumberFormat="1" applyFont="1" applyFill="1" applyBorder="1" applyAlignment="1" applyProtection="1">
      <alignment horizontal="center" vertical="center" wrapText="1"/>
      <protection locked="0"/>
    </xf>
    <xf numFmtId="0" fontId="8" fillId="15" borderId="25" xfId="2" applyNumberFormat="1" applyFont="1" applyFill="1" applyBorder="1" applyAlignment="1" applyProtection="1">
      <alignment horizontal="center" vertical="center" wrapText="1"/>
      <protection locked="0"/>
    </xf>
    <xf numFmtId="0" fontId="8" fillId="15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15" borderId="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5" fillId="14" borderId="3" xfId="2" applyNumberFormat="1" applyFont="1" applyFill="1" applyBorder="1" applyAlignment="1" applyProtection="1">
      <alignment horizontal="right" vertical="top" wrapText="1"/>
    </xf>
    <xf numFmtId="0" fontId="15" fillId="14" borderId="3" xfId="2" applyNumberFormat="1" applyFont="1" applyFill="1" applyBorder="1" applyAlignment="1" applyProtection="1">
      <alignment horizontal="right" vertical="top" wrapText="1"/>
      <protection locked="0"/>
    </xf>
    <xf numFmtId="0" fontId="15" fillId="12" borderId="10" xfId="2" applyNumberFormat="1" applyFont="1" applyFill="1" applyBorder="1" applyAlignment="1" applyProtection="1">
      <alignment horizontal="right" vertical="top" wrapText="1"/>
    </xf>
    <xf numFmtId="0" fontId="15" fillId="12" borderId="11" xfId="2" applyNumberFormat="1" applyFont="1" applyFill="1" applyBorder="1" applyAlignment="1" applyProtection="1">
      <alignment horizontal="right" vertical="top" wrapText="1"/>
      <protection locked="0"/>
    </xf>
    <xf numFmtId="0" fontId="3" fillId="12" borderId="11" xfId="2" applyNumberFormat="1" applyFont="1" applyFill="1" applyBorder="1" applyAlignment="1" applyProtection="1">
      <alignment horizontal="left" vertical="top" wrapText="1"/>
    </xf>
    <xf numFmtId="0" fontId="15" fillId="12" borderId="11" xfId="2" applyNumberFormat="1" applyFont="1" applyFill="1" applyBorder="1" applyAlignment="1" applyProtection="1">
      <alignment horizontal="left" vertical="top" wrapText="1"/>
    </xf>
    <xf numFmtId="0" fontId="7" fillId="11" borderId="6" xfId="2" applyNumberFormat="1" applyFont="1" applyFill="1" applyBorder="1" applyAlignment="1" applyProtection="1">
      <alignment horizontal="center" vertical="top" wrapText="1"/>
    </xf>
    <xf numFmtId="0" fontId="15" fillId="11" borderId="6" xfId="2" applyNumberFormat="1" applyFont="1" applyFill="1" applyBorder="1" applyAlignment="1" applyProtection="1">
      <alignment horizontal="center" vertical="top" wrapText="1"/>
      <protection locked="0"/>
    </xf>
    <xf numFmtId="0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3" fillId="15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0" fontId="15" fillId="14" borderId="2" xfId="2" applyNumberFormat="1" applyFont="1" applyFill="1" applyBorder="1" applyAlignment="1" applyProtection="1">
      <alignment horizontal="left" vertical="top" wrapText="1"/>
      <protection locked="0"/>
    </xf>
    <xf numFmtId="0" fontId="15" fillId="14" borderId="2" xfId="2" applyNumberFormat="1" applyFont="1" applyFill="1" applyBorder="1" applyAlignment="1" applyProtection="1">
      <alignment horizontal="right" vertical="top" wrapText="1"/>
      <protection locked="0"/>
    </xf>
    <xf numFmtId="0" fontId="3" fillId="14" borderId="2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7" fillId="10" borderId="1" xfId="2" applyNumberFormat="1" applyFont="1" applyFill="1" applyBorder="1" applyAlignment="1" applyProtection="1">
      <alignment horizontal="center" vertical="center" wrapText="1"/>
    </xf>
    <xf numFmtId="0" fontId="12" fillId="1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10" borderId="2" xfId="1" applyNumberFormat="1" applyFont="1" applyFill="1" applyBorder="1" applyAlignment="1" applyProtection="1">
      <alignment horizontal="center" vertical="top" wrapText="1"/>
    </xf>
    <xf numFmtId="0" fontId="15" fillId="10" borderId="2" xfId="1" applyNumberFormat="1" applyFont="1" applyFill="1" applyBorder="1" applyAlignment="1" applyProtection="1">
      <alignment horizontal="center" vertical="top" wrapText="1"/>
      <protection locked="0"/>
    </xf>
    <xf numFmtId="0" fontId="7" fillId="10" borderId="2" xfId="1" applyNumberFormat="1" applyFont="1" applyFill="1" applyBorder="1" applyAlignment="1" applyProtection="1">
      <alignment horizontal="center" vertical="top" wrapText="1"/>
    </xf>
    <xf numFmtId="0" fontId="15" fillId="10" borderId="2" xfId="2" applyNumberFormat="1" applyFont="1" applyFill="1" applyBorder="1" applyAlignment="1" applyProtection="1">
      <alignment horizontal="center" vertical="top" wrapText="1"/>
    </xf>
    <xf numFmtId="0" fontId="15" fillId="10" borderId="2" xfId="2" applyNumberFormat="1" applyFont="1" applyFill="1" applyBorder="1" applyAlignment="1" applyProtection="1">
      <alignment horizontal="center" vertical="top" wrapText="1"/>
      <protection locked="0"/>
    </xf>
    <xf numFmtId="0" fontId="7" fillId="11" borderId="2" xfId="2" applyNumberFormat="1" applyFont="1" applyFill="1" applyBorder="1" applyAlignment="1" applyProtection="1">
      <alignment horizontal="center" vertical="center" wrapText="1"/>
    </xf>
    <xf numFmtId="0" fontId="15" fillId="11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0" fontId="3" fillId="14" borderId="3" xfId="2" applyNumberFormat="1" applyFont="1" applyFill="1" applyBorder="1" applyAlignment="1" applyProtection="1">
      <alignment horizontal="left" vertical="top" wrapText="1"/>
    </xf>
    <xf numFmtId="0" fontId="3" fillId="11" borderId="6" xfId="2" applyNumberFormat="1" applyFont="1" applyFill="1" applyBorder="1" applyAlignment="1" applyProtection="1">
      <alignment horizontal="center" vertical="center" wrapText="1"/>
    </xf>
    <xf numFmtId="0" fontId="15" fillId="11" borderId="6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2" applyNumberFormat="1" applyFont="1" applyFill="1" applyBorder="1" applyAlignment="1" applyProtection="1">
      <alignment horizontal="center" vertical="top" wrapText="1"/>
      <protection locked="0"/>
    </xf>
    <xf numFmtId="0" fontId="13" fillId="10" borderId="2" xfId="2" applyNumberFormat="1" applyFont="1" applyFill="1" applyBorder="1" applyAlignment="1" applyProtection="1">
      <alignment horizontal="center" vertical="center" wrapText="1"/>
    </xf>
    <xf numFmtId="0" fontId="15" fillId="14" borderId="2" xfId="2" applyNumberFormat="1" applyFont="1" applyFill="1" applyBorder="1" applyAlignment="1" applyProtection="1">
      <alignment horizontal="right" vertical="top" wrapText="1"/>
    </xf>
    <xf numFmtId="0" fontId="15" fillId="13" borderId="10" xfId="2" applyNumberFormat="1" applyFont="1" applyFill="1" applyBorder="1" applyAlignment="1" applyProtection="1">
      <alignment horizontal="right" vertical="top" wrapText="1"/>
    </xf>
    <xf numFmtId="0" fontId="15" fillId="13" borderId="11" xfId="2" applyNumberFormat="1" applyFont="1" applyFill="1" applyBorder="1" applyAlignment="1" applyProtection="1">
      <alignment horizontal="right" vertical="top" wrapText="1"/>
      <protection locked="0"/>
    </xf>
    <xf numFmtId="0" fontId="3" fillId="13" borderId="18" xfId="2" applyNumberFormat="1" applyFont="1" applyFill="1" applyBorder="1" applyAlignment="1" applyProtection="1">
      <alignment horizontal="left" vertical="top" wrapText="1"/>
    </xf>
    <xf numFmtId="0" fontId="15" fillId="13" borderId="19" xfId="2" applyNumberFormat="1" applyFont="1" applyFill="1" applyBorder="1" applyAlignment="1" applyProtection="1">
      <alignment horizontal="left" vertical="top" wrapText="1"/>
    </xf>
    <xf numFmtId="0" fontId="15" fillId="13" borderId="20" xfId="2" applyNumberFormat="1" applyFont="1" applyFill="1" applyBorder="1" applyAlignment="1" applyProtection="1">
      <alignment horizontal="left" vertical="top" wrapText="1"/>
    </xf>
    <xf numFmtId="0" fontId="17" fillId="15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15" borderId="2" xfId="0" applyNumberFormat="1" applyFont="1" applyFill="1" applyBorder="1" applyAlignment="1" applyProtection="1">
      <alignment horizontal="center" vertical="center" wrapText="1"/>
    </xf>
    <xf numFmtId="0" fontId="15" fillId="14" borderId="3" xfId="0" applyNumberFormat="1" applyFont="1" applyFill="1" applyBorder="1" applyAlignment="1" applyProtection="1">
      <alignment horizontal="right" vertical="top" wrapText="1"/>
    </xf>
    <xf numFmtId="0" fontId="15" fillId="14" borderId="3" xfId="2" applyNumberFormat="1" applyFont="1" applyFill="1" applyBorder="1" applyAlignment="1" applyProtection="1">
      <alignment horizontal="left" vertical="top" wrapText="1"/>
    </xf>
    <xf numFmtId="0" fontId="15" fillId="12" borderId="11" xfId="2" applyNumberFormat="1" applyFont="1" applyFill="1" applyBorder="1" applyAlignment="1" applyProtection="1">
      <alignment horizontal="left" vertical="top" wrapText="1"/>
      <protection locked="0"/>
    </xf>
    <xf numFmtId="0" fontId="13" fillId="0" borderId="2" xfId="2" applyNumberFormat="1" applyFont="1" applyFill="1" applyBorder="1" applyAlignment="1" applyProtection="1">
      <alignment horizontal="center" wrapText="1"/>
      <protection locked="0"/>
    </xf>
    <xf numFmtId="0" fontId="15" fillId="14" borderId="2" xfId="2" applyNumberFormat="1" applyFont="1" applyFill="1" applyBorder="1" applyAlignment="1" applyProtection="1">
      <alignment horizontal="left" vertical="top" wrapText="1"/>
    </xf>
    <xf numFmtId="0" fontId="15" fillId="14" borderId="3" xfId="2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3" fillId="15" borderId="2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15" fillId="14" borderId="2" xfId="2" applyNumberFormat="1" applyFont="1" applyFill="1" applyBorder="1" applyAlignment="1" applyProtection="1">
      <alignment horizontal="left" vertical="center" wrapText="1"/>
      <protection locked="0"/>
    </xf>
    <xf numFmtId="0" fontId="17" fillId="10" borderId="2" xfId="2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9" fillId="10" borderId="2" xfId="0" applyNumberFormat="1" applyFont="1" applyFill="1" applyBorder="1" applyAlignment="1" applyProtection="1">
      <alignment horizontal="center" vertical="center" wrapText="1"/>
    </xf>
    <xf numFmtId="0" fontId="3" fillId="14" borderId="2" xfId="0" applyNumberFormat="1" applyFont="1" applyFill="1" applyBorder="1" applyAlignment="1" applyProtection="1">
      <alignment horizontal="left" vertical="top"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2" xfId="0" applyNumberFormat="1" applyFont="1" applyFill="1" applyBorder="1" applyAlignment="1" applyProtection="1">
      <alignment horizontal="center" vertical="top" wrapText="1"/>
    </xf>
    <xf numFmtId="0" fontId="3" fillId="11" borderId="2" xfId="0" applyNumberFormat="1" applyFont="1" applyFill="1" applyBorder="1" applyAlignment="1" applyProtection="1">
      <alignment horizontal="center" vertical="top" wrapText="1"/>
      <protection locked="0"/>
    </xf>
    <xf numFmtId="0" fontId="3" fillId="14" borderId="2" xfId="0" applyNumberFormat="1" applyFont="1" applyFill="1" applyBorder="1" applyAlignment="1" applyProtection="1">
      <alignment horizontal="right" vertical="top" wrapText="1"/>
    </xf>
    <xf numFmtId="0" fontId="3" fillId="14" borderId="2" xfId="0" applyNumberFormat="1" applyFont="1" applyFill="1" applyBorder="1" applyAlignment="1" applyProtection="1">
      <alignment horizontal="right" vertical="top" wrapText="1"/>
      <protection locked="0"/>
    </xf>
    <xf numFmtId="0" fontId="3" fillId="14" borderId="2" xfId="0" applyNumberFormat="1" applyFont="1" applyFill="1" applyBorder="1" applyAlignment="1" applyProtection="1">
      <alignment horizontal="left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0" applyNumberFormat="1" applyFont="1" applyFill="1" applyBorder="1" applyAlignment="1" applyProtection="1">
      <alignment horizontal="center" vertical="top" wrapText="1"/>
    </xf>
    <xf numFmtId="0" fontId="3" fillId="6" borderId="2" xfId="0" applyNumberFormat="1" applyFont="1" applyFill="1" applyBorder="1" applyAlignment="1" applyProtection="1">
      <alignment horizontal="center" vertical="top" wrapText="1"/>
      <protection locked="0"/>
    </xf>
    <xf numFmtId="0" fontId="8" fillId="9" borderId="2" xfId="0" applyNumberFormat="1" applyFont="1" applyFill="1" applyBorder="1" applyAlignment="1" applyProtection="1">
      <alignment horizontal="center" vertical="center" wrapText="1"/>
    </xf>
    <xf numFmtId="0" fontId="8" fillId="8" borderId="2" xfId="0" applyNumberFormat="1" applyFont="1" applyFill="1" applyBorder="1" applyAlignment="1" applyProtection="1">
      <alignment horizontal="center" vertical="center" wrapText="1"/>
    </xf>
    <xf numFmtId="0" fontId="8" fillId="7" borderId="2" xfId="0" applyNumberFormat="1" applyFont="1" applyFill="1" applyBorder="1" applyAlignment="1" applyProtection="1">
      <alignment horizontal="center" vertical="center" wrapText="1"/>
    </xf>
    <xf numFmtId="0" fontId="8" fillId="10" borderId="3" xfId="0" applyNumberFormat="1" applyFont="1" applyFill="1" applyBorder="1" applyAlignment="1" applyProtection="1">
      <alignment horizontal="left" vertical="center" wrapText="1"/>
    </xf>
    <xf numFmtId="0" fontId="8" fillId="10" borderId="6" xfId="0" applyNumberFormat="1" applyFont="1" applyFill="1" applyBorder="1" applyAlignment="1" applyProtection="1">
      <alignment horizontal="left" vertical="center" wrapText="1"/>
    </xf>
    <xf numFmtId="0" fontId="3" fillId="13" borderId="13" xfId="0" applyNumberFormat="1" applyFont="1" applyFill="1" applyBorder="1" applyAlignment="1" applyProtection="1">
      <alignment horizontal="right" vertical="top" wrapText="1"/>
    </xf>
    <xf numFmtId="0" fontId="3" fillId="13" borderId="9" xfId="0" applyNumberFormat="1" applyFont="1" applyFill="1" applyBorder="1" applyAlignment="1" applyProtection="1">
      <alignment horizontal="right" vertical="top" wrapText="1"/>
      <protection locked="0"/>
    </xf>
    <xf numFmtId="0" fontId="3" fillId="12" borderId="10" xfId="0" applyNumberFormat="1" applyFont="1" applyFill="1" applyBorder="1" applyAlignment="1" applyProtection="1">
      <alignment horizontal="right" vertical="top" wrapText="1"/>
    </xf>
    <xf numFmtId="0" fontId="3" fillId="12" borderId="11" xfId="0" applyNumberFormat="1" applyFont="1" applyFill="1" applyBorder="1" applyAlignment="1" applyProtection="1">
      <alignment horizontal="right" vertical="top" wrapText="1"/>
      <protection locked="0"/>
    </xf>
    <xf numFmtId="0" fontId="3" fillId="11" borderId="6" xfId="0" applyNumberFormat="1" applyFont="1" applyFill="1" applyBorder="1" applyAlignment="1" applyProtection="1">
      <alignment horizontal="center" vertical="top" wrapText="1"/>
    </xf>
    <xf numFmtId="0" fontId="3" fillId="11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12" borderId="11" xfId="0" applyNumberFormat="1" applyFont="1" applyFill="1" applyBorder="1" applyAlignment="1" applyProtection="1">
      <alignment horizontal="left" vertical="top" wrapText="1"/>
    </xf>
    <xf numFmtId="0" fontId="9" fillId="9" borderId="2" xfId="0" applyNumberFormat="1" applyFont="1" applyFill="1" applyBorder="1" applyAlignment="1" applyProtection="1">
      <alignment horizontal="center" vertical="center" wrapText="1"/>
    </xf>
    <xf numFmtId="0" fontId="3" fillId="14" borderId="3" xfId="0" applyNumberFormat="1" applyFont="1" applyFill="1" applyBorder="1" applyAlignment="1" applyProtection="1">
      <alignment horizontal="right" vertical="top" wrapText="1"/>
    </xf>
    <xf numFmtId="0" fontId="3" fillId="14" borderId="3" xfId="0" applyNumberFormat="1" applyFont="1" applyFill="1" applyBorder="1" applyAlignment="1" applyProtection="1">
      <alignment horizontal="left" vertical="top" wrapText="1"/>
    </xf>
    <xf numFmtId="0" fontId="3" fillId="13" borderId="14" xfId="0" applyNumberFormat="1" applyFont="1" applyFill="1" applyBorder="1" applyAlignment="1" applyProtection="1">
      <alignment horizontal="left" vertical="top" wrapText="1"/>
    </xf>
    <xf numFmtId="0" fontId="3" fillId="13" borderId="15" xfId="0" applyNumberFormat="1" applyFont="1" applyFill="1" applyBorder="1" applyAlignment="1" applyProtection="1">
      <alignment horizontal="left" vertical="top" wrapText="1"/>
    </xf>
    <xf numFmtId="0" fontId="3" fillId="13" borderId="16" xfId="0" applyNumberFormat="1" applyFont="1" applyFill="1" applyBorder="1" applyAlignment="1" applyProtection="1">
      <alignment horizontal="left" vertical="top" wrapText="1"/>
    </xf>
    <xf numFmtId="0" fontId="3" fillId="12" borderId="11" xfId="0" applyNumberFormat="1" applyFont="1" applyFill="1" applyBorder="1" applyAlignment="1" applyProtection="1">
      <alignment horizontal="left" vertical="top" wrapText="1"/>
      <protection locked="0"/>
    </xf>
    <xf numFmtId="0" fontId="8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3" xfId="0" applyNumberFormat="1" applyFont="1" applyFill="1" applyBorder="1" applyAlignment="1" applyProtection="1">
      <alignment horizontal="right" vertical="top" wrapText="1"/>
      <protection locked="0"/>
    </xf>
    <xf numFmtId="0" fontId="3" fillId="14" borderId="3" xfId="0" applyNumberFormat="1" applyFont="1" applyFill="1" applyBorder="1" applyAlignment="1" applyProtection="1">
      <alignment horizontal="left" vertical="top" wrapText="1"/>
      <protection locked="0"/>
    </xf>
    <xf numFmtId="0" fontId="9" fillId="15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6" xfId="0" applyNumberFormat="1" applyFont="1" applyFill="1" applyBorder="1" applyAlignment="1" applyProtection="1">
      <alignment horizontal="center" vertical="center" wrapText="1"/>
    </xf>
    <xf numFmtId="0" fontId="3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2" xfId="0" applyNumberFormat="1" applyFont="1" applyFill="1" applyBorder="1" applyAlignment="1" applyProtection="1">
      <alignment horizontal="left" vertical="center" wrapText="1"/>
      <protection locked="0"/>
    </xf>
    <xf numFmtId="0" fontId="9" fillId="8" borderId="2" xfId="0" applyNumberFormat="1" applyFont="1" applyFill="1" applyBorder="1" applyAlignment="1" applyProtection="1">
      <alignment horizontal="center" vertical="center" wrapText="1"/>
    </xf>
    <xf numFmtId="0" fontId="9" fillId="7" borderId="2" xfId="0" applyNumberFormat="1" applyFont="1" applyFill="1" applyBorder="1" applyAlignment="1" applyProtection="1">
      <alignment horizontal="center" vertical="center" wrapText="1"/>
    </xf>
    <xf numFmtId="0" fontId="8" fillId="10" borderId="3" xfId="0" applyNumberFormat="1" applyFont="1" applyFill="1" applyBorder="1" applyAlignment="1" applyProtection="1">
      <alignment horizontal="left" vertical="top" wrapText="1"/>
    </xf>
    <xf numFmtId="0" fontId="8" fillId="10" borderId="6" xfId="0" applyNumberFormat="1" applyFont="1" applyFill="1" applyBorder="1" applyAlignment="1" applyProtection="1">
      <alignment horizontal="left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8" borderId="3" xfId="0" applyNumberFormat="1" applyFont="1" applyFill="1" applyBorder="1" applyAlignment="1" applyProtection="1">
      <alignment horizontal="center" vertical="center" wrapText="1"/>
    </xf>
    <xf numFmtId="0" fontId="8" fillId="8" borderId="21" xfId="0" applyNumberFormat="1" applyFont="1" applyFill="1" applyBorder="1" applyAlignment="1" applyProtection="1">
      <alignment horizontal="center" vertical="center" wrapText="1"/>
    </xf>
    <xf numFmtId="0" fontId="8" fillId="8" borderId="6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9" fillId="15" borderId="3" xfId="0" applyNumberFormat="1" applyFont="1" applyFill="1" applyBorder="1" applyAlignment="1" applyProtection="1">
      <alignment horizontal="center" vertical="center" wrapText="1"/>
    </xf>
    <xf numFmtId="0" fontId="9" fillId="15" borderId="21" xfId="0" applyNumberFormat="1" applyFont="1" applyFill="1" applyBorder="1" applyAlignment="1" applyProtection="1">
      <alignment horizontal="center" vertical="center" wrapText="1"/>
    </xf>
    <xf numFmtId="0" fontId="9" fillId="15" borderId="6" xfId="0" applyNumberFormat="1" applyFont="1" applyFill="1" applyBorder="1" applyAlignment="1" applyProtection="1">
      <alignment horizontal="center" vertical="center" wrapText="1"/>
    </xf>
    <xf numFmtId="0" fontId="8" fillId="7" borderId="3" xfId="0" applyNumberFormat="1" applyFont="1" applyFill="1" applyBorder="1" applyAlignment="1" applyProtection="1">
      <alignment horizontal="center" vertical="top" wrapText="1"/>
    </xf>
    <xf numFmtId="0" fontId="8" fillId="7" borderId="6" xfId="0" applyNumberFormat="1" applyFont="1" applyFill="1" applyBorder="1" applyAlignment="1" applyProtection="1">
      <alignment horizontal="center" vertical="top" wrapText="1"/>
    </xf>
    <xf numFmtId="165" fontId="8" fillId="7" borderId="3" xfId="0" applyNumberFormat="1" applyFont="1" applyFill="1" applyBorder="1" applyAlignment="1" applyProtection="1">
      <alignment horizontal="center" vertical="center" wrapText="1"/>
    </xf>
    <xf numFmtId="0" fontId="8" fillId="7" borderId="6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34"/>
  <sheetViews>
    <sheetView view="pageBreakPreview" zoomScale="70" zoomScaleNormal="70" zoomScaleSheetLayoutView="70" workbookViewId="0">
      <selection activeCell="P80" sqref="P80:P83"/>
    </sheetView>
  </sheetViews>
  <sheetFormatPr defaultColWidth="13.42578125" defaultRowHeight="18.75" x14ac:dyDescent="0.3"/>
  <cols>
    <col min="1" max="1" width="13.42578125" style="143"/>
    <col min="2" max="2" width="55.7109375" style="143" customWidth="1"/>
    <col min="3" max="3" width="13.42578125" style="143"/>
    <col min="4" max="4" width="27.85546875" style="143" customWidth="1"/>
    <col min="5" max="5" width="13.42578125" style="143"/>
    <col min="6" max="6" width="25.85546875" style="143" customWidth="1"/>
    <col min="7" max="7" width="14.28515625" style="143" customWidth="1"/>
    <col min="8" max="8" width="13.42578125" style="143"/>
    <col min="9" max="9" width="15.42578125" style="143" customWidth="1"/>
    <col min="10" max="15" width="13.42578125" style="143"/>
    <col min="16" max="16" width="23.42578125" style="143" customWidth="1"/>
    <col min="17" max="16384" width="13.42578125" style="143"/>
  </cols>
  <sheetData>
    <row r="1" spans="1:16" ht="66" customHeight="1" x14ac:dyDescent="0.3">
      <c r="A1" s="141"/>
      <c r="B1" s="142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42" t="s">
        <v>400</v>
      </c>
      <c r="N1" s="242"/>
      <c r="O1" s="242"/>
      <c r="P1" s="242"/>
    </row>
    <row r="2" spans="1:16" ht="33" customHeight="1" x14ac:dyDescent="0.3">
      <c r="A2" s="243" t="s">
        <v>87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x14ac:dyDescent="0.3">
      <c r="A3" s="245" t="s">
        <v>313</v>
      </c>
      <c r="B3" s="247" t="s">
        <v>88</v>
      </c>
      <c r="C3" s="245" t="s">
        <v>314</v>
      </c>
      <c r="D3" s="245" t="s">
        <v>315</v>
      </c>
      <c r="E3" s="245" t="s">
        <v>316</v>
      </c>
      <c r="F3" s="246"/>
      <c r="G3" s="247" t="s">
        <v>89</v>
      </c>
      <c r="H3" s="246"/>
      <c r="I3" s="246"/>
      <c r="J3" s="247" t="s">
        <v>322</v>
      </c>
      <c r="K3" s="246"/>
      <c r="L3" s="246"/>
      <c r="M3" s="246"/>
      <c r="N3" s="246"/>
      <c r="O3" s="246"/>
      <c r="P3" s="247" t="s">
        <v>323</v>
      </c>
    </row>
    <row r="4" spans="1:16" ht="56.25" x14ac:dyDescent="0.3">
      <c r="A4" s="246"/>
      <c r="B4" s="246"/>
      <c r="C4" s="246"/>
      <c r="D4" s="246"/>
      <c r="E4" s="246"/>
      <c r="F4" s="246"/>
      <c r="G4" s="144" t="s">
        <v>317</v>
      </c>
      <c r="H4" s="144" t="s">
        <v>318</v>
      </c>
      <c r="I4" s="144" t="s">
        <v>319</v>
      </c>
      <c r="J4" s="109" t="s">
        <v>90</v>
      </c>
      <c r="K4" s="109" t="s">
        <v>91</v>
      </c>
      <c r="L4" s="109" t="s">
        <v>92</v>
      </c>
      <c r="M4" s="109" t="s">
        <v>93</v>
      </c>
      <c r="N4" s="109" t="s">
        <v>94</v>
      </c>
      <c r="O4" s="144" t="s">
        <v>320</v>
      </c>
      <c r="P4" s="246"/>
    </row>
    <row r="5" spans="1:16" x14ac:dyDescent="0.3">
      <c r="A5" s="145" t="s">
        <v>296</v>
      </c>
      <c r="B5" s="146" t="s">
        <v>297</v>
      </c>
      <c r="C5" s="145" t="s">
        <v>298</v>
      </c>
      <c r="D5" s="145" t="s">
        <v>299</v>
      </c>
      <c r="E5" s="248" t="s">
        <v>300</v>
      </c>
      <c r="F5" s="249"/>
      <c r="G5" s="145" t="s">
        <v>301</v>
      </c>
      <c r="H5" s="145" t="s">
        <v>302</v>
      </c>
      <c r="I5" s="145" t="s">
        <v>303</v>
      </c>
      <c r="J5" s="145" t="s">
        <v>304</v>
      </c>
      <c r="K5" s="145" t="s">
        <v>305</v>
      </c>
      <c r="L5" s="145" t="s">
        <v>306</v>
      </c>
      <c r="M5" s="145" t="s">
        <v>307</v>
      </c>
      <c r="N5" s="145" t="s">
        <v>308</v>
      </c>
      <c r="O5" s="145" t="s">
        <v>309</v>
      </c>
      <c r="P5" s="145" t="s">
        <v>310</v>
      </c>
    </row>
    <row r="6" spans="1:16" x14ac:dyDescent="0.3">
      <c r="A6" s="250" t="s">
        <v>95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</row>
    <row r="7" spans="1:16" ht="56.25" x14ac:dyDescent="0.3">
      <c r="A7" s="252" t="s">
        <v>69</v>
      </c>
      <c r="B7" s="110" t="s">
        <v>96</v>
      </c>
      <c r="C7" s="111" t="s">
        <v>106</v>
      </c>
      <c r="D7" s="111" t="s">
        <v>97</v>
      </c>
      <c r="E7" s="252" t="s">
        <v>98</v>
      </c>
      <c r="F7" s="252"/>
      <c r="G7" s="253" t="s">
        <v>99</v>
      </c>
      <c r="H7" s="252" t="s">
        <v>99</v>
      </c>
      <c r="I7" s="252" t="s">
        <v>179</v>
      </c>
      <c r="J7" s="113" t="s">
        <v>0</v>
      </c>
      <c r="K7" s="114"/>
      <c r="L7" s="21">
        <v>35895.800000000003</v>
      </c>
      <c r="M7" s="21">
        <v>67124.7</v>
      </c>
      <c r="N7" s="134" t="s">
        <v>0</v>
      </c>
      <c r="O7" s="21">
        <f>SUM(K7:N7)</f>
        <v>103020.5</v>
      </c>
      <c r="P7" s="258" t="s">
        <v>100</v>
      </c>
    </row>
    <row r="8" spans="1:16" ht="75" x14ac:dyDescent="0.3">
      <c r="A8" s="226"/>
      <c r="B8" s="110" t="s">
        <v>180</v>
      </c>
      <c r="C8" s="252" t="s">
        <v>111</v>
      </c>
      <c r="D8" s="226" t="s">
        <v>97</v>
      </c>
      <c r="E8" s="252"/>
      <c r="F8" s="252"/>
      <c r="G8" s="253"/>
      <c r="H8" s="252"/>
      <c r="I8" s="252"/>
      <c r="J8" s="113"/>
      <c r="K8" s="114"/>
      <c r="L8" s="116"/>
      <c r="M8" s="115"/>
      <c r="N8" s="113"/>
      <c r="O8" s="115"/>
      <c r="P8" s="258"/>
    </row>
    <row r="9" spans="1:16" ht="56.25" x14ac:dyDescent="0.3">
      <c r="A9" s="226"/>
      <c r="B9" s="110" t="s">
        <v>181</v>
      </c>
      <c r="C9" s="252"/>
      <c r="D9" s="226"/>
      <c r="E9" s="252"/>
      <c r="F9" s="252"/>
      <c r="G9" s="253"/>
      <c r="H9" s="252"/>
      <c r="I9" s="252"/>
      <c r="J9" s="113"/>
      <c r="K9" s="114"/>
      <c r="L9" s="116"/>
      <c r="M9" s="115"/>
      <c r="N9" s="113"/>
      <c r="O9" s="115"/>
      <c r="P9" s="258"/>
    </row>
    <row r="10" spans="1:16" ht="56.25" x14ac:dyDescent="0.3">
      <c r="A10" s="226"/>
      <c r="B10" s="110" t="s">
        <v>182</v>
      </c>
      <c r="C10" s="252"/>
      <c r="D10" s="226"/>
      <c r="E10" s="252"/>
      <c r="F10" s="252"/>
      <c r="G10" s="253"/>
      <c r="H10" s="252"/>
      <c r="I10" s="252"/>
      <c r="J10" s="113"/>
      <c r="K10" s="114"/>
      <c r="L10" s="116"/>
      <c r="M10" s="115"/>
      <c r="N10" s="113"/>
      <c r="O10" s="115"/>
      <c r="P10" s="258"/>
    </row>
    <row r="11" spans="1:16" ht="37.5" x14ac:dyDescent="0.3">
      <c r="A11" s="226"/>
      <c r="B11" s="110" t="s">
        <v>183</v>
      </c>
      <c r="C11" s="252"/>
      <c r="D11" s="226"/>
      <c r="E11" s="252"/>
      <c r="F11" s="252"/>
      <c r="G11" s="253"/>
      <c r="H11" s="252"/>
      <c r="I11" s="252"/>
      <c r="J11" s="113"/>
      <c r="K11" s="114"/>
      <c r="L11" s="116"/>
      <c r="M11" s="115"/>
      <c r="N11" s="113"/>
      <c r="O11" s="115"/>
      <c r="P11" s="258"/>
    </row>
    <row r="12" spans="1:16" ht="56.25" x14ac:dyDescent="0.3">
      <c r="A12" s="226"/>
      <c r="B12" s="110" t="s">
        <v>184</v>
      </c>
      <c r="C12" s="252"/>
      <c r="D12" s="226"/>
      <c r="E12" s="252"/>
      <c r="F12" s="252"/>
      <c r="G12" s="253"/>
      <c r="H12" s="252"/>
      <c r="I12" s="252"/>
      <c r="J12" s="113"/>
      <c r="K12" s="114"/>
      <c r="L12" s="116"/>
      <c r="M12" s="115"/>
      <c r="N12" s="113"/>
      <c r="O12" s="115"/>
      <c r="P12" s="258"/>
    </row>
    <row r="13" spans="1:16" ht="56.25" x14ac:dyDescent="0.3">
      <c r="A13" s="226"/>
      <c r="B13" s="110" t="s">
        <v>185</v>
      </c>
      <c r="C13" s="252"/>
      <c r="D13" s="226"/>
      <c r="E13" s="252"/>
      <c r="F13" s="252"/>
      <c r="G13" s="253"/>
      <c r="H13" s="252"/>
      <c r="I13" s="252"/>
      <c r="J13" s="113"/>
      <c r="K13" s="114"/>
      <c r="L13" s="116"/>
      <c r="M13" s="115"/>
      <c r="N13" s="113"/>
      <c r="O13" s="115"/>
      <c r="P13" s="258"/>
    </row>
    <row r="14" spans="1:16" ht="56.25" x14ac:dyDescent="0.3">
      <c r="A14" s="226"/>
      <c r="B14" s="110" t="s">
        <v>186</v>
      </c>
      <c r="C14" s="252"/>
      <c r="D14" s="226"/>
      <c r="E14" s="252"/>
      <c r="F14" s="252"/>
      <c r="G14" s="253"/>
      <c r="H14" s="252"/>
      <c r="I14" s="252"/>
      <c r="J14" s="113"/>
      <c r="K14" s="114"/>
      <c r="L14" s="116"/>
      <c r="M14" s="115"/>
      <c r="N14" s="113"/>
      <c r="O14" s="115"/>
      <c r="P14" s="258"/>
    </row>
    <row r="15" spans="1:16" ht="37.5" x14ac:dyDescent="0.3">
      <c r="A15" s="226"/>
      <c r="B15" s="110" t="s">
        <v>324</v>
      </c>
      <c r="C15" s="252"/>
      <c r="D15" s="226"/>
      <c r="E15" s="252"/>
      <c r="F15" s="252"/>
      <c r="G15" s="253"/>
      <c r="H15" s="252"/>
      <c r="I15" s="252"/>
      <c r="J15" s="113"/>
      <c r="K15" s="114"/>
      <c r="L15" s="116"/>
      <c r="M15" s="115"/>
      <c r="N15" s="113"/>
      <c r="O15" s="115"/>
      <c r="P15" s="258"/>
    </row>
    <row r="16" spans="1:16" ht="56.25" x14ac:dyDescent="0.3">
      <c r="A16" s="226"/>
      <c r="B16" s="110" t="s">
        <v>187</v>
      </c>
      <c r="C16" s="252"/>
      <c r="D16" s="226"/>
      <c r="E16" s="252"/>
      <c r="F16" s="252"/>
      <c r="G16" s="253"/>
      <c r="H16" s="252"/>
      <c r="I16" s="252"/>
      <c r="J16" s="113"/>
      <c r="K16" s="114"/>
      <c r="L16" s="116"/>
      <c r="M16" s="115"/>
      <c r="N16" s="113"/>
      <c r="O16" s="115"/>
      <c r="P16" s="258"/>
    </row>
    <row r="17" spans="1:16" ht="56.25" x14ac:dyDescent="0.3">
      <c r="A17" s="226"/>
      <c r="B17" s="110" t="s">
        <v>188</v>
      </c>
      <c r="C17" s="252"/>
      <c r="D17" s="226"/>
      <c r="E17" s="252"/>
      <c r="F17" s="252"/>
      <c r="G17" s="253"/>
      <c r="H17" s="252"/>
      <c r="I17" s="252"/>
      <c r="J17" s="113"/>
      <c r="K17" s="114"/>
      <c r="L17" s="116"/>
      <c r="M17" s="115"/>
      <c r="N17" s="113"/>
      <c r="O17" s="115"/>
      <c r="P17" s="258"/>
    </row>
    <row r="18" spans="1:16" ht="56.25" x14ac:dyDescent="0.3">
      <c r="A18" s="226"/>
      <c r="B18" s="110" t="s">
        <v>189</v>
      </c>
      <c r="C18" s="252"/>
      <c r="D18" s="226"/>
      <c r="E18" s="252"/>
      <c r="F18" s="252"/>
      <c r="G18" s="253"/>
      <c r="H18" s="252"/>
      <c r="I18" s="252"/>
      <c r="J18" s="113"/>
      <c r="K18" s="114"/>
      <c r="L18" s="116"/>
      <c r="M18" s="115"/>
      <c r="N18" s="113"/>
      <c r="O18" s="115"/>
      <c r="P18" s="258"/>
    </row>
    <row r="19" spans="1:16" ht="56.25" x14ac:dyDescent="0.3">
      <c r="A19" s="226"/>
      <c r="B19" s="110" t="s">
        <v>190</v>
      </c>
      <c r="C19" s="252"/>
      <c r="D19" s="226"/>
      <c r="E19" s="252"/>
      <c r="F19" s="252"/>
      <c r="G19" s="253"/>
      <c r="H19" s="252"/>
      <c r="I19" s="252"/>
      <c r="J19" s="113"/>
      <c r="K19" s="114"/>
      <c r="L19" s="116"/>
      <c r="M19" s="115"/>
      <c r="N19" s="113"/>
      <c r="O19" s="115"/>
      <c r="P19" s="258"/>
    </row>
    <row r="20" spans="1:16" ht="56.25" x14ac:dyDescent="0.3">
      <c r="A20" s="226"/>
      <c r="B20" s="110" t="s">
        <v>191</v>
      </c>
      <c r="C20" s="252"/>
      <c r="D20" s="226"/>
      <c r="E20" s="252"/>
      <c r="F20" s="252"/>
      <c r="G20" s="253"/>
      <c r="H20" s="252"/>
      <c r="I20" s="252"/>
      <c r="J20" s="113"/>
      <c r="K20" s="114"/>
      <c r="L20" s="116"/>
      <c r="M20" s="115"/>
      <c r="N20" s="113"/>
      <c r="O20" s="115"/>
      <c r="P20" s="258"/>
    </row>
    <row r="21" spans="1:16" ht="56.25" x14ac:dyDescent="0.3">
      <c r="A21" s="226"/>
      <c r="B21" s="110" t="s">
        <v>192</v>
      </c>
      <c r="C21" s="252"/>
      <c r="D21" s="226"/>
      <c r="E21" s="252"/>
      <c r="F21" s="252"/>
      <c r="G21" s="253"/>
      <c r="H21" s="252"/>
      <c r="I21" s="252"/>
      <c r="J21" s="113"/>
      <c r="K21" s="114"/>
      <c r="L21" s="116"/>
      <c r="M21" s="115"/>
      <c r="N21" s="113"/>
      <c r="O21" s="115"/>
      <c r="P21" s="258"/>
    </row>
    <row r="22" spans="1:16" s="151" customFormat="1" x14ac:dyDescent="0.3">
      <c r="A22" s="259">
        <v>15</v>
      </c>
      <c r="B22" s="240"/>
      <c r="C22" s="241" t="s">
        <v>101</v>
      </c>
      <c r="D22" s="239"/>
      <c r="E22" s="239"/>
      <c r="F22" s="239"/>
      <c r="G22" s="147" t="s">
        <v>0</v>
      </c>
      <c r="H22" s="147" t="s">
        <v>0</v>
      </c>
      <c r="I22" s="147" t="s">
        <v>0</v>
      </c>
      <c r="J22" s="148" t="s">
        <v>0</v>
      </c>
      <c r="K22" s="149"/>
      <c r="L22" s="26">
        <f>L7</f>
        <v>35895.800000000003</v>
      </c>
      <c r="M22" s="26">
        <f t="shared" ref="M22:O22" si="0">M7</f>
        <v>67124.7</v>
      </c>
      <c r="N22" s="26"/>
      <c r="O22" s="26">
        <f t="shared" si="0"/>
        <v>103020.5</v>
      </c>
      <c r="P22" s="150" t="s">
        <v>0</v>
      </c>
    </row>
    <row r="23" spans="1:16" s="151" customFormat="1" ht="56.25" x14ac:dyDescent="0.3">
      <c r="A23" s="117" t="s">
        <v>10</v>
      </c>
      <c r="B23" s="118" t="s">
        <v>105</v>
      </c>
      <c r="C23" s="117" t="s">
        <v>106</v>
      </c>
      <c r="D23" s="120" t="s">
        <v>97</v>
      </c>
      <c r="E23" s="237" t="s">
        <v>210</v>
      </c>
      <c r="F23" s="237"/>
      <c r="G23" s="152" t="s">
        <v>103</v>
      </c>
      <c r="H23" s="152" t="s">
        <v>104</v>
      </c>
      <c r="I23" s="152" t="s">
        <v>107</v>
      </c>
      <c r="J23" s="153"/>
      <c r="K23" s="153"/>
      <c r="L23" s="54">
        <v>118.37299999999999</v>
      </c>
      <c r="M23" s="54">
        <v>16.917999999999999</v>
      </c>
      <c r="N23" s="54">
        <v>38507.6181</v>
      </c>
      <c r="O23" s="60">
        <f>SUM(K23:N23)</f>
        <v>38642.909099999997</v>
      </c>
      <c r="P23" s="154"/>
    </row>
    <row r="24" spans="1:16" s="151" customFormat="1" x14ac:dyDescent="0.3">
      <c r="A24" s="240">
        <v>1</v>
      </c>
      <c r="B24" s="240"/>
      <c r="C24" s="241" t="s">
        <v>101</v>
      </c>
      <c r="D24" s="241"/>
      <c r="E24" s="241"/>
      <c r="F24" s="241"/>
      <c r="G24" s="147"/>
      <c r="H24" s="147"/>
      <c r="I24" s="147"/>
      <c r="J24" s="148"/>
      <c r="K24" s="149"/>
      <c r="L24" s="26">
        <f>L23</f>
        <v>118.37299999999999</v>
      </c>
      <c r="M24" s="26">
        <f>M23</f>
        <v>16.917999999999999</v>
      </c>
      <c r="N24" s="26">
        <f>N23</f>
        <v>38507.6181</v>
      </c>
      <c r="O24" s="26">
        <f>O23</f>
        <v>38642.909099999997</v>
      </c>
      <c r="P24" s="150"/>
    </row>
    <row r="25" spans="1:16" s="151" customFormat="1" ht="93.75" customHeight="1" x14ac:dyDescent="0.3">
      <c r="A25" s="211" t="s">
        <v>14</v>
      </c>
      <c r="B25" s="127" t="s">
        <v>96</v>
      </c>
      <c r="C25" s="211" t="s">
        <v>102</v>
      </c>
      <c r="D25" s="120" t="s">
        <v>97</v>
      </c>
      <c r="E25" s="220" t="s">
        <v>325</v>
      </c>
      <c r="F25" s="221"/>
      <c r="G25" s="211" t="s">
        <v>169</v>
      </c>
      <c r="H25" s="211" t="s">
        <v>136</v>
      </c>
      <c r="I25" s="211" t="s">
        <v>326</v>
      </c>
      <c r="J25" s="153"/>
      <c r="K25" s="116"/>
      <c r="L25" s="116"/>
      <c r="M25" s="116"/>
      <c r="N25" s="135">
        <v>28338</v>
      </c>
      <c r="O25" s="135">
        <f>SUM(K25:N25)</f>
        <v>28338</v>
      </c>
      <c r="P25" s="208" t="s">
        <v>327</v>
      </c>
    </row>
    <row r="26" spans="1:16" s="151" customFormat="1" ht="56.25" customHeight="1" x14ac:dyDescent="0.3">
      <c r="A26" s="212"/>
      <c r="B26" s="214" t="s">
        <v>378</v>
      </c>
      <c r="C26" s="212"/>
      <c r="D26" s="218" t="s">
        <v>167</v>
      </c>
      <c r="E26" s="222"/>
      <c r="F26" s="223"/>
      <c r="G26" s="212"/>
      <c r="H26" s="212"/>
      <c r="I26" s="212"/>
      <c r="J26" s="153"/>
      <c r="K26" s="116"/>
      <c r="L26" s="116"/>
      <c r="M26" s="116"/>
      <c r="N26" s="206">
        <v>316.76400000000001</v>
      </c>
      <c r="O26" s="206">
        <v>316.76400000000001</v>
      </c>
      <c r="P26" s="209"/>
    </row>
    <row r="27" spans="1:16" s="151" customFormat="1" x14ac:dyDescent="0.3">
      <c r="A27" s="212"/>
      <c r="B27" s="215"/>
      <c r="C27" s="212"/>
      <c r="D27" s="219"/>
      <c r="E27" s="222"/>
      <c r="F27" s="223"/>
      <c r="G27" s="212"/>
      <c r="H27" s="212"/>
      <c r="I27" s="212"/>
      <c r="J27" s="153"/>
      <c r="K27" s="116"/>
      <c r="L27" s="116"/>
      <c r="M27" s="116"/>
      <c r="N27" s="207"/>
      <c r="O27" s="207"/>
      <c r="P27" s="209"/>
    </row>
    <row r="28" spans="1:16" s="151" customFormat="1" ht="37.5" customHeight="1" x14ac:dyDescent="0.3">
      <c r="A28" s="212"/>
      <c r="B28" s="214" t="s">
        <v>379</v>
      </c>
      <c r="C28" s="212"/>
      <c r="D28" s="216" t="s">
        <v>167</v>
      </c>
      <c r="E28" s="222"/>
      <c r="F28" s="223"/>
      <c r="G28" s="212"/>
      <c r="H28" s="212"/>
      <c r="I28" s="212"/>
      <c r="J28" s="153"/>
      <c r="K28" s="116"/>
      <c r="L28" s="116"/>
      <c r="M28" s="116"/>
      <c r="N28" s="206">
        <v>302.54180000000002</v>
      </c>
      <c r="O28" s="206">
        <v>302.54180000000002</v>
      </c>
      <c r="P28" s="209"/>
    </row>
    <row r="29" spans="1:16" s="151" customFormat="1" x14ac:dyDescent="0.3">
      <c r="A29" s="212"/>
      <c r="B29" s="215"/>
      <c r="C29" s="212"/>
      <c r="D29" s="217"/>
      <c r="E29" s="222"/>
      <c r="F29" s="223"/>
      <c r="G29" s="212"/>
      <c r="H29" s="212"/>
      <c r="I29" s="212"/>
      <c r="J29" s="153"/>
      <c r="K29" s="116"/>
      <c r="L29" s="116"/>
      <c r="M29" s="116"/>
      <c r="N29" s="207"/>
      <c r="O29" s="207"/>
      <c r="P29" s="209"/>
    </row>
    <row r="30" spans="1:16" s="151" customFormat="1" ht="37.5" customHeight="1" x14ac:dyDescent="0.3">
      <c r="A30" s="212"/>
      <c r="B30" s="214" t="s">
        <v>380</v>
      </c>
      <c r="C30" s="212"/>
      <c r="D30" s="216" t="s">
        <v>167</v>
      </c>
      <c r="E30" s="222"/>
      <c r="F30" s="223"/>
      <c r="G30" s="212"/>
      <c r="H30" s="212"/>
      <c r="I30" s="212"/>
      <c r="J30" s="153"/>
      <c r="K30" s="116"/>
      <c r="L30" s="116"/>
      <c r="M30" s="116"/>
      <c r="N30" s="206">
        <v>151.172</v>
      </c>
      <c r="O30" s="206">
        <v>151.172</v>
      </c>
      <c r="P30" s="209"/>
    </row>
    <row r="31" spans="1:16" s="151" customFormat="1" x14ac:dyDescent="0.3">
      <c r="A31" s="212"/>
      <c r="B31" s="215"/>
      <c r="C31" s="212"/>
      <c r="D31" s="217"/>
      <c r="E31" s="222"/>
      <c r="F31" s="223"/>
      <c r="G31" s="212"/>
      <c r="H31" s="212"/>
      <c r="I31" s="212"/>
      <c r="J31" s="153"/>
      <c r="K31" s="116"/>
      <c r="L31" s="116"/>
      <c r="M31" s="116"/>
      <c r="N31" s="207"/>
      <c r="O31" s="207"/>
      <c r="P31" s="209"/>
    </row>
    <row r="32" spans="1:16" s="151" customFormat="1" ht="37.5" customHeight="1" x14ac:dyDescent="0.3">
      <c r="A32" s="212"/>
      <c r="B32" s="214" t="s">
        <v>381</v>
      </c>
      <c r="C32" s="212"/>
      <c r="D32" s="216" t="s">
        <v>167</v>
      </c>
      <c r="E32" s="222"/>
      <c r="F32" s="223"/>
      <c r="G32" s="212"/>
      <c r="H32" s="212"/>
      <c r="I32" s="212"/>
      <c r="J32" s="153"/>
      <c r="K32" s="116"/>
      <c r="L32" s="116"/>
      <c r="M32" s="116"/>
      <c r="N32" s="206">
        <v>550.19500000000005</v>
      </c>
      <c r="O32" s="206">
        <v>550.19500000000005</v>
      </c>
      <c r="P32" s="209"/>
    </row>
    <row r="33" spans="1:16" s="151" customFormat="1" x14ac:dyDescent="0.3">
      <c r="A33" s="212"/>
      <c r="B33" s="215"/>
      <c r="C33" s="212"/>
      <c r="D33" s="217"/>
      <c r="E33" s="222"/>
      <c r="F33" s="223"/>
      <c r="G33" s="212"/>
      <c r="H33" s="212"/>
      <c r="I33" s="212"/>
      <c r="J33" s="153"/>
      <c r="K33" s="116"/>
      <c r="L33" s="116"/>
      <c r="M33" s="116"/>
      <c r="N33" s="207"/>
      <c r="O33" s="207"/>
      <c r="P33" s="209"/>
    </row>
    <row r="34" spans="1:16" s="151" customFormat="1" ht="56.25" customHeight="1" x14ac:dyDescent="0.3">
      <c r="A34" s="212"/>
      <c r="B34" s="214" t="s">
        <v>382</v>
      </c>
      <c r="C34" s="212"/>
      <c r="D34" s="216" t="s">
        <v>167</v>
      </c>
      <c r="E34" s="222"/>
      <c r="F34" s="223"/>
      <c r="G34" s="212"/>
      <c r="H34" s="212"/>
      <c r="I34" s="212"/>
      <c r="J34" s="153"/>
      <c r="K34" s="116"/>
      <c r="L34" s="116"/>
      <c r="M34" s="116"/>
      <c r="N34" s="206">
        <v>457.26900000000001</v>
      </c>
      <c r="O34" s="206">
        <v>457.26900000000001</v>
      </c>
      <c r="P34" s="209"/>
    </row>
    <row r="35" spans="1:16" s="151" customFormat="1" x14ac:dyDescent="0.3">
      <c r="A35" s="212"/>
      <c r="B35" s="215"/>
      <c r="C35" s="212"/>
      <c r="D35" s="217"/>
      <c r="E35" s="222"/>
      <c r="F35" s="223"/>
      <c r="G35" s="212"/>
      <c r="H35" s="212"/>
      <c r="I35" s="212"/>
      <c r="J35" s="153"/>
      <c r="K35" s="116"/>
      <c r="L35" s="116"/>
      <c r="M35" s="116"/>
      <c r="N35" s="207"/>
      <c r="O35" s="207"/>
      <c r="P35" s="209"/>
    </row>
    <row r="36" spans="1:16" s="151" customFormat="1" ht="37.5" customHeight="1" x14ac:dyDescent="0.3">
      <c r="A36" s="212"/>
      <c r="B36" s="214" t="s">
        <v>383</v>
      </c>
      <c r="C36" s="212"/>
      <c r="D36" s="216" t="s">
        <v>167</v>
      </c>
      <c r="E36" s="222"/>
      <c r="F36" s="223"/>
      <c r="G36" s="212"/>
      <c r="H36" s="212"/>
      <c r="I36" s="212"/>
      <c r="J36" s="153"/>
      <c r="K36" s="116"/>
      <c r="L36" s="116"/>
      <c r="M36" s="116"/>
      <c r="N36" s="206">
        <v>77.78</v>
      </c>
      <c r="O36" s="206">
        <v>77.78</v>
      </c>
      <c r="P36" s="209"/>
    </row>
    <row r="37" spans="1:16" s="151" customFormat="1" x14ac:dyDescent="0.3">
      <c r="A37" s="212"/>
      <c r="B37" s="215"/>
      <c r="C37" s="212"/>
      <c r="D37" s="217"/>
      <c r="E37" s="222"/>
      <c r="F37" s="223"/>
      <c r="G37" s="212"/>
      <c r="H37" s="212"/>
      <c r="I37" s="212"/>
      <c r="J37" s="153"/>
      <c r="K37" s="116"/>
      <c r="L37" s="116"/>
      <c r="M37" s="116"/>
      <c r="N37" s="207"/>
      <c r="O37" s="207"/>
      <c r="P37" s="209"/>
    </row>
    <row r="38" spans="1:16" s="151" customFormat="1" ht="37.5" x14ac:dyDescent="0.3">
      <c r="A38" s="212"/>
      <c r="B38" s="127" t="s">
        <v>384</v>
      </c>
      <c r="C38" s="212"/>
      <c r="D38" s="199" t="s">
        <v>167</v>
      </c>
      <c r="E38" s="222"/>
      <c r="F38" s="223"/>
      <c r="G38" s="212"/>
      <c r="H38" s="212"/>
      <c r="I38" s="212"/>
      <c r="J38" s="153"/>
      <c r="K38" s="116"/>
      <c r="L38" s="116"/>
      <c r="M38" s="116"/>
      <c r="N38" s="135">
        <v>82.88</v>
      </c>
      <c r="O38" s="135">
        <v>82.88</v>
      </c>
      <c r="P38" s="209"/>
    </row>
    <row r="39" spans="1:16" s="151" customFormat="1" ht="37.5" x14ac:dyDescent="0.3">
      <c r="A39" s="212"/>
      <c r="B39" s="127" t="s">
        <v>385</v>
      </c>
      <c r="C39" s="212"/>
      <c r="D39" s="199" t="s">
        <v>167</v>
      </c>
      <c r="E39" s="222"/>
      <c r="F39" s="223"/>
      <c r="G39" s="212"/>
      <c r="H39" s="212"/>
      <c r="I39" s="212"/>
      <c r="J39" s="153"/>
      <c r="K39" s="116"/>
      <c r="L39" s="116"/>
      <c r="M39" s="116"/>
      <c r="N39" s="135">
        <v>104.321</v>
      </c>
      <c r="O39" s="135">
        <v>104.321</v>
      </c>
      <c r="P39" s="209"/>
    </row>
    <row r="40" spans="1:16" s="151" customFormat="1" ht="56.25" customHeight="1" x14ac:dyDescent="0.3">
      <c r="A40" s="212"/>
      <c r="B40" s="214" t="s">
        <v>386</v>
      </c>
      <c r="C40" s="212"/>
      <c r="D40" s="216" t="s">
        <v>167</v>
      </c>
      <c r="E40" s="222"/>
      <c r="F40" s="223"/>
      <c r="G40" s="212"/>
      <c r="H40" s="212"/>
      <c r="I40" s="212"/>
      <c r="J40" s="153"/>
      <c r="K40" s="116"/>
      <c r="L40" s="116"/>
      <c r="M40" s="116"/>
      <c r="N40" s="206">
        <v>117.369</v>
      </c>
      <c r="O40" s="206">
        <v>117.369</v>
      </c>
      <c r="P40" s="209"/>
    </row>
    <row r="41" spans="1:16" s="151" customFormat="1" x14ac:dyDescent="0.3">
      <c r="A41" s="212"/>
      <c r="B41" s="215"/>
      <c r="C41" s="212"/>
      <c r="D41" s="217"/>
      <c r="E41" s="222"/>
      <c r="F41" s="223"/>
      <c r="G41" s="212"/>
      <c r="H41" s="212"/>
      <c r="I41" s="212"/>
      <c r="J41" s="153"/>
      <c r="K41" s="116"/>
      <c r="L41" s="116"/>
      <c r="M41" s="116"/>
      <c r="N41" s="207"/>
      <c r="O41" s="207"/>
      <c r="P41" s="209"/>
    </row>
    <row r="42" spans="1:16" s="151" customFormat="1" ht="56.25" x14ac:dyDescent="0.3">
      <c r="A42" s="212"/>
      <c r="B42" s="127" t="s">
        <v>387</v>
      </c>
      <c r="C42" s="212"/>
      <c r="D42" s="199" t="s">
        <v>167</v>
      </c>
      <c r="E42" s="222"/>
      <c r="F42" s="223"/>
      <c r="G42" s="212"/>
      <c r="H42" s="212"/>
      <c r="I42" s="212"/>
      <c r="J42" s="153"/>
      <c r="K42" s="116"/>
      <c r="L42" s="116"/>
      <c r="M42" s="116"/>
      <c r="N42" s="135">
        <v>51.744</v>
      </c>
      <c r="O42" s="135">
        <v>51.744</v>
      </c>
      <c r="P42" s="209"/>
    </row>
    <row r="43" spans="1:16" s="151" customFormat="1" ht="56.25" x14ac:dyDescent="0.3">
      <c r="A43" s="212"/>
      <c r="B43" s="127" t="s">
        <v>388</v>
      </c>
      <c r="C43" s="212"/>
      <c r="D43" s="199" t="s">
        <v>167</v>
      </c>
      <c r="E43" s="222"/>
      <c r="F43" s="223"/>
      <c r="G43" s="212"/>
      <c r="H43" s="212"/>
      <c r="I43" s="212"/>
      <c r="J43" s="153"/>
      <c r="K43" s="116"/>
      <c r="L43" s="116"/>
      <c r="M43" s="116"/>
      <c r="N43" s="135">
        <v>77.817999999999998</v>
      </c>
      <c r="O43" s="135">
        <v>77.817999999999998</v>
      </c>
      <c r="P43" s="209"/>
    </row>
    <row r="44" spans="1:16" s="151" customFormat="1" ht="37.5" x14ac:dyDescent="0.3">
      <c r="A44" s="212"/>
      <c r="B44" s="127" t="s">
        <v>389</v>
      </c>
      <c r="C44" s="212"/>
      <c r="D44" s="199" t="s">
        <v>167</v>
      </c>
      <c r="E44" s="222"/>
      <c r="F44" s="223"/>
      <c r="G44" s="212"/>
      <c r="H44" s="212"/>
      <c r="I44" s="212"/>
      <c r="J44" s="153"/>
      <c r="K44" s="116"/>
      <c r="L44" s="116"/>
      <c r="M44" s="116"/>
      <c r="N44" s="135">
        <v>108.483</v>
      </c>
      <c r="O44" s="135">
        <v>108.483</v>
      </c>
      <c r="P44" s="209"/>
    </row>
    <row r="45" spans="1:16" s="151" customFormat="1" ht="56.25" x14ac:dyDescent="0.3">
      <c r="A45" s="212"/>
      <c r="B45" s="127" t="s">
        <v>390</v>
      </c>
      <c r="C45" s="212"/>
      <c r="D45" s="199" t="s">
        <v>167</v>
      </c>
      <c r="E45" s="222"/>
      <c r="F45" s="223"/>
      <c r="G45" s="212"/>
      <c r="H45" s="212"/>
      <c r="I45" s="212"/>
      <c r="J45" s="153"/>
      <c r="K45" s="116"/>
      <c r="L45" s="116"/>
      <c r="M45" s="116"/>
      <c r="N45" s="135">
        <v>47</v>
      </c>
      <c r="O45" s="135">
        <v>47</v>
      </c>
      <c r="P45" s="209"/>
    </row>
    <row r="46" spans="1:16" s="151" customFormat="1" ht="56.25" customHeight="1" x14ac:dyDescent="0.3">
      <c r="A46" s="212"/>
      <c r="B46" s="214" t="s">
        <v>391</v>
      </c>
      <c r="C46" s="212"/>
      <c r="D46" s="216" t="s">
        <v>167</v>
      </c>
      <c r="E46" s="222"/>
      <c r="F46" s="223"/>
      <c r="G46" s="212"/>
      <c r="H46" s="212"/>
      <c r="I46" s="212"/>
      <c r="J46" s="153"/>
      <c r="K46" s="116"/>
      <c r="L46" s="116"/>
      <c r="M46" s="116"/>
      <c r="N46" s="135">
        <v>20.63</v>
      </c>
      <c r="O46" s="135">
        <v>20.63</v>
      </c>
      <c r="P46" s="209"/>
    </row>
    <row r="47" spans="1:16" s="151" customFormat="1" x14ac:dyDescent="0.3">
      <c r="A47" s="212"/>
      <c r="B47" s="215"/>
      <c r="C47" s="212"/>
      <c r="D47" s="217"/>
      <c r="E47" s="222"/>
      <c r="F47" s="223"/>
      <c r="G47" s="212"/>
      <c r="H47" s="212"/>
      <c r="I47" s="212"/>
      <c r="J47" s="153"/>
      <c r="K47" s="116"/>
      <c r="L47" s="116"/>
      <c r="M47" s="116"/>
      <c r="N47" s="135">
        <v>4.1379999999999999</v>
      </c>
      <c r="O47" s="135">
        <v>4.1379999999999999</v>
      </c>
      <c r="P47" s="209"/>
    </row>
    <row r="48" spans="1:16" s="151" customFormat="1" ht="37.5" x14ac:dyDescent="0.3">
      <c r="A48" s="212"/>
      <c r="B48" s="127" t="s">
        <v>392</v>
      </c>
      <c r="C48" s="212"/>
      <c r="D48" s="199" t="s">
        <v>167</v>
      </c>
      <c r="E48" s="222"/>
      <c r="F48" s="223"/>
      <c r="G48" s="212"/>
      <c r="H48" s="212"/>
      <c r="I48" s="212"/>
      <c r="J48" s="153"/>
      <c r="K48" s="116"/>
      <c r="L48" s="116"/>
      <c r="M48" s="116"/>
      <c r="N48" s="135">
        <v>629.52099999999996</v>
      </c>
      <c r="O48" s="135">
        <v>629.52099999999996</v>
      </c>
      <c r="P48" s="209"/>
    </row>
    <row r="49" spans="1:16" s="151" customFormat="1" ht="37.5" x14ac:dyDescent="0.3">
      <c r="A49" s="212"/>
      <c r="B49" s="127" t="s">
        <v>393</v>
      </c>
      <c r="C49" s="212"/>
      <c r="D49" s="199" t="s">
        <v>167</v>
      </c>
      <c r="E49" s="222"/>
      <c r="F49" s="223"/>
      <c r="G49" s="212"/>
      <c r="H49" s="212"/>
      <c r="I49" s="212"/>
      <c r="J49" s="153"/>
      <c r="K49" s="116"/>
      <c r="L49" s="116"/>
      <c r="M49" s="116"/>
      <c r="N49" s="135">
        <v>567.39700000000005</v>
      </c>
      <c r="O49" s="135">
        <v>567.39700000000005</v>
      </c>
      <c r="P49" s="209"/>
    </row>
    <row r="50" spans="1:16" s="151" customFormat="1" ht="56.25" x14ac:dyDescent="0.3">
      <c r="A50" s="212"/>
      <c r="B50" s="127" t="s">
        <v>394</v>
      </c>
      <c r="C50" s="212"/>
      <c r="D50" s="199" t="s">
        <v>167</v>
      </c>
      <c r="E50" s="222"/>
      <c r="F50" s="223"/>
      <c r="G50" s="212"/>
      <c r="H50" s="212"/>
      <c r="I50" s="212"/>
      <c r="J50" s="153"/>
      <c r="K50" s="116"/>
      <c r="L50" s="116"/>
      <c r="M50" s="116"/>
      <c r="N50" s="135">
        <v>502.48</v>
      </c>
      <c r="O50" s="135">
        <v>502.48</v>
      </c>
      <c r="P50" s="209"/>
    </row>
    <row r="51" spans="1:16" s="151" customFormat="1" ht="37.5" x14ac:dyDescent="0.3">
      <c r="A51" s="213"/>
      <c r="B51" s="127" t="s">
        <v>395</v>
      </c>
      <c r="C51" s="213"/>
      <c r="D51" s="199" t="s">
        <v>167</v>
      </c>
      <c r="E51" s="224"/>
      <c r="F51" s="225"/>
      <c r="G51" s="213"/>
      <c r="H51" s="213"/>
      <c r="I51" s="213"/>
      <c r="J51" s="153"/>
      <c r="K51" s="116"/>
      <c r="L51" s="116"/>
      <c r="M51" s="116"/>
      <c r="N51" s="135">
        <v>498.59</v>
      </c>
      <c r="O51" s="135">
        <v>498.59</v>
      </c>
      <c r="P51" s="210"/>
    </row>
    <row r="52" spans="1:16" s="151" customFormat="1" x14ac:dyDescent="0.3">
      <c r="A52" s="259">
        <v>19</v>
      </c>
      <c r="B52" s="240"/>
      <c r="C52" s="241" t="s">
        <v>101</v>
      </c>
      <c r="D52" s="239"/>
      <c r="E52" s="239"/>
      <c r="F52" s="239"/>
      <c r="G52" s="147" t="s">
        <v>0</v>
      </c>
      <c r="H52" s="147" t="s">
        <v>0</v>
      </c>
      <c r="I52" s="147" t="s">
        <v>0</v>
      </c>
      <c r="J52" s="148" t="s">
        <v>0</v>
      </c>
      <c r="K52" s="149"/>
      <c r="L52" s="149"/>
      <c r="M52" s="149"/>
      <c r="N52" s="149">
        <f>N25</f>
        <v>28338</v>
      </c>
      <c r="O52" s="149">
        <f>O25</f>
        <v>28338</v>
      </c>
      <c r="P52" s="150" t="s">
        <v>0</v>
      </c>
    </row>
    <row r="53" spans="1:16" s="151" customFormat="1" ht="93.75" x14ac:dyDescent="0.3">
      <c r="A53" s="117" t="s">
        <v>109</v>
      </c>
      <c r="B53" s="121" t="s">
        <v>110</v>
      </c>
      <c r="C53" s="111" t="s">
        <v>111</v>
      </c>
      <c r="D53" s="111" t="s">
        <v>97</v>
      </c>
      <c r="E53" s="252" t="s">
        <v>112</v>
      </c>
      <c r="F53" s="252"/>
      <c r="G53" s="112" t="s">
        <v>108</v>
      </c>
      <c r="H53" s="111" t="s">
        <v>108</v>
      </c>
      <c r="I53" s="111" t="s">
        <v>113</v>
      </c>
      <c r="J53" s="136" t="s">
        <v>0</v>
      </c>
      <c r="K53" s="137">
        <v>114.932</v>
      </c>
      <c r="L53" s="137">
        <v>117.535</v>
      </c>
      <c r="M53" s="137">
        <v>148.1</v>
      </c>
      <c r="N53" s="137"/>
      <c r="O53" s="60">
        <f>SUM(K53:N53)</f>
        <v>380.56700000000001</v>
      </c>
      <c r="P53" s="152" t="s">
        <v>328</v>
      </c>
    </row>
    <row r="54" spans="1:16" s="151" customFormat="1" ht="19.5" thickBot="1" x14ac:dyDescent="0.35">
      <c r="A54" s="155"/>
      <c r="B54" s="156">
        <v>1</v>
      </c>
      <c r="C54" s="254" t="s">
        <v>101</v>
      </c>
      <c r="D54" s="254"/>
      <c r="E54" s="254"/>
      <c r="F54" s="254"/>
      <c r="G54" s="157"/>
      <c r="H54" s="157"/>
      <c r="I54" s="157"/>
      <c r="J54" s="155"/>
      <c r="K54" s="87">
        <f>K53</f>
        <v>114.932</v>
      </c>
      <c r="L54" s="87">
        <f t="shared" ref="L54:O54" si="1">L53</f>
        <v>117.535</v>
      </c>
      <c r="M54" s="87">
        <f t="shared" si="1"/>
        <v>148.1</v>
      </c>
      <c r="N54" s="87">
        <f t="shared" si="1"/>
        <v>0</v>
      </c>
      <c r="O54" s="87">
        <f t="shared" si="1"/>
        <v>380.56700000000001</v>
      </c>
      <c r="P54" s="158"/>
    </row>
    <row r="55" spans="1:16" s="151" customFormat="1" ht="19.5" thickBot="1" x14ac:dyDescent="0.35">
      <c r="A55" s="229">
        <f>A22+A24+A52+B54</f>
        <v>36</v>
      </c>
      <c r="B55" s="230"/>
      <c r="C55" s="231" t="s">
        <v>114</v>
      </c>
      <c r="D55" s="231"/>
      <c r="E55" s="231"/>
      <c r="F55" s="231"/>
      <c r="G55" s="159" t="s">
        <v>0</v>
      </c>
      <c r="H55" s="160" t="s">
        <v>0</v>
      </c>
      <c r="I55" s="160" t="s">
        <v>0</v>
      </c>
      <c r="J55" s="161" t="s">
        <v>0</v>
      </c>
      <c r="K55" s="97">
        <v>114.932</v>
      </c>
      <c r="L55" s="97">
        <v>36131.708000000006</v>
      </c>
      <c r="M55" s="97">
        <v>67289.718000000008</v>
      </c>
      <c r="N55" s="97">
        <v>68618.6351</v>
      </c>
      <c r="O55" s="97">
        <v>172155.00510000001</v>
      </c>
      <c r="P55" s="162" t="s">
        <v>0</v>
      </c>
    </row>
    <row r="56" spans="1:16" s="151" customFormat="1" x14ac:dyDescent="0.3">
      <c r="A56" s="255" t="s">
        <v>115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</row>
    <row r="57" spans="1:16" ht="37.5" x14ac:dyDescent="0.3">
      <c r="A57" s="226" t="s">
        <v>19</v>
      </c>
      <c r="B57" s="122" t="s">
        <v>116</v>
      </c>
      <c r="C57" s="252" t="s">
        <v>106</v>
      </c>
      <c r="D57" s="252" t="s">
        <v>97</v>
      </c>
      <c r="E57" s="252" t="s">
        <v>117</v>
      </c>
      <c r="F57" s="252"/>
      <c r="G57" s="252" t="s">
        <v>118</v>
      </c>
      <c r="H57" s="252" t="s">
        <v>118</v>
      </c>
      <c r="I57" s="252" t="s">
        <v>119</v>
      </c>
      <c r="J57" s="107"/>
      <c r="K57" s="137">
        <v>5876.16</v>
      </c>
      <c r="L57" s="137">
        <v>8862.24</v>
      </c>
      <c r="M57" s="137">
        <v>5126.62</v>
      </c>
      <c r="N57" s="36"/>
      <c r="O57" s="36">
        <f>SUM(K57:N57)</f>
        <v>19865.02</v>
      </c>
      <c r="P57" s="257"/>
    </row>
    <row r="58" spans="1:16" s="163" customFormat="1" ht="37.5" x14ac:dyDescent="0.3">
      <c r="A58" s="226"/>
      <c r="B58" s="122" t="s">
        <v>329</v>
      </c>
      <c r="C58" s="238"/>
      <c r="D58" s="238"/>
      <c r="E58" s="252"/>
      <c r="F58" s="252"/>
      <c r="G58" s="238"/>
      <c r="H58" s="238"/>
      <c r="I58" s="252"/>
      <c r="J58" s="107"/>
      <c r="K58" s="137"/>
      <c r="L58" s="137"/>
      <c r="M58" s="137">
        <v>2748.45</v>
      </c>
      <c r="N58" s="36"/>
      <c r="O58" s="36">
        <f t="shared" ref="O58:O67" si="2">SUM(K58:N58)</f>
        <v>2748.45</v>
      </c>
      <c r="P58" s="257"/>
    </row>
    <row r="59" spans="1:16" s="163" customFormat="1" ht="56.25" x14ac:dyDescent="0.3">
      <c r="A59" s="226"/>
      <c r="B59" s="122" t="s">
        <v>120</v>
      </c>
      <c r="C59" s="238"/>
      <c r="D59" s="238"/>
      <c r="E59" s="252"/>
      <c r="F59" s="252"/>
      <c r="G59" s="238"/>
      <c r="H59" s="238"/>
      <c r="I59" s="252"/>
      <c r="J59" s="107"/>
      <c r="K59" s="137"/>
      <c r="L59" s="137"/>
      <c r="M59" s="137">
        <v>13579.24</v>
      </c>
      <c r="N59" s="36"/>
      <c r="O59" s="36">
        <f t="shared" si="2"/>
        <v>13579.24</v>
      </c>
      <c r="P59" s="257"/>
    </row>
    <row r="60" spans="1:16" s="163" customFormat="1" ht="75" x14ac:dyDescent="0.3">
      <c r="A60" s="226"/>
      <c r="B60" s="122" t="s">
        <v>121</v>
      </c>
      <c r="C60" s="238"/>
      <c r="D60" s="238"/>
      <c r="E60" s="252"/>
      <c r="F60" s="252"/>
      <c r="G60" s="238"/>
      <c r="H60" s="238"/>
      <c r="I60" s="252"/>
      <c r="J60" s="107"/>
      <c r="K60" s="137"/>
      <c r="L60" s="137"/>
      <c r="M60" s="137">
        <v>2260.83</v>
      </c>
      <c r="N60" s="36"/>
      <c r="O60" s="36">
        <f>SUM(K60:N60)</f>
        <v>2260.83</v>
      </c>
      <c r="P60" s="257"/>
    </row>
    <row r="61" spans="1:16" s="163" customFormat="1" ht="37.5" x14ac:dyDescent="0.3">
      <c r="A61" s="226"/>
      <c r="B61" s="122" t="s">
        <v>330</v>
      </c>
      <c r="C61" s="238"/>
      <c r="D61" s="238"/>
      <c r="E61" s="252"/>
      <c r="F61" s="252"/>
      <c r="G61" s="238"/>
      <c r="H61" s="238"/>
      <c r="I61" s="252"/>
      <c r="J61" s="107"/>
      <c r="K61" s="137"/>
      <c r="L61" s="137"/>
      <c r="M61" s="137">
        <v>1757.77</v>
      </c>
      <c r="N61" s="36"/>
      <c r="O61" s="36">
        <f t="shared" si="2"/>
        <v>1757.77</v>
      </c>
      <c r="P61" s="257"/>
    </row>
    <row r="62" spans="1:16" s="163" customFormat="1" ht="75" x14ac:dyDescent="0.3">
      <c r="A62" s="226"/>
      <c r="B62" s="122" t="s">
        <v>122</v>
      </c>
      <c r="C62" s="238"/>
      <c r="D62" s="238"/>
      <c r="E62" s="252"/>
      <c r="F62" s="252"/>
      <c r="G62" s="238"/>
      <c r="H62" s="238"/>
      <c r="I62" s="252"/>
      <c r="J62" s="107"/>
      <c r="K62" s="137"/>
      <c r="L62" s="137"/>
      <c r="M62" s="137">
        <v>5127.9399999999996</v>
      </c>
      <c r="N62" s="36"/>
      <c r="O62" s="36">
        <f t="shared" si="2"/>
        <v>5127.9399999999996</v>
      </c>
      <c r="P62" s="257"/>
    </row>
    <row r="63" spans="1:16" s="163" customFormat="1" ht="37.5" x14ac:dyDescent="0.3">
      <c r="A63" s="226"/>
      <c r="B63" s="122" t="s">
        <v>123</v>
      </c>
      <c r="C63" s="238"/>
      <c r="D63" s="238"/>
      <c r="E63" s="252"/>
      <c r="F63" s="252"/>
      <c r="G63" s="238"/>
      <c r="H63" s="238"/>
      <c r="I63" s="252"/>
      <c r="J63" s="107"/>
      <c r="K63" s="137"/>
      <c r="L63" s="137"/>
      <c r="M63" s="137">
        <v>2825.12</v>
      </c>
      <c r="N63" s="36"/>
      <c r="O63" s="36">
        <f t="shared" si="2"/>
        <v>2825.12</v>
      </c>
      <c r="P63" s="257"/>
    </row>
    <row r="64" spans="1:16" s="163" customFormat="1" ht="56.25" x14ac:dyDescent="0.3">
      <c r="A64" s="226"/>
      <c r="B64" s="122" t="s">
        <v>124</v>
      </c>
      <c r="C64" s="238"/>
      <c r="D64" s="238"/>
      <c r="E64" s="252"/>
      <c r="F64" s="252"/>
      <c r="G64" s="238"/>
      <c r="H64" s="238"/>
      <c r="I64" s="252"/>
      <c r="J64" s="107"/>
      <c r="K64" s="137"/>
      <c r="L64" s="137"/>
      <c r="M64" s="137">
        <v>519.77</v>
      </c>
      <c r="N64" s="36"/>
      <c r="O64" s="36">
        <f t="shared" si="2"/>
        <v>519.77</v>
      </c>
      <c r="P64" s="257"/>
    </row>
    <row r="65" spans="1:16" s="163" customFormat="1" ht="56.25" x14ac:dyDescent="0.3">
      <c r="A65" s="226"/>
      <c r="B65" s="122" t="s">
        <v>125</v>
      </c>
      <c r="C65" s="238"/>
      <c r="D65" s="238"/>
      <c r="E65" s="252"/>
      <c r="F65" s="252"/>
      <c r="G65" s="238"/>
      <c r="H65" s="238"/>
      <c r="I65" s="252"/>
      <c r="J65" s="107"/>
      <c r="K65" s="137"/>
      <c r="L65" s="137"/>
      <c r="M65" s="137">
        <v>3596.84</v>
      </c>
      <c r="N65" s="36"/>
      <c r="O65" s="36">
        <f t="shared" si="2"/>
        <v>3596.84</v>
      </c>
      <c r="P65" s="257"/>
    </row>
    <row r="66" spans="1:16" s="163" customFormat="1" ht="56.25" x14ac:dyDescent="0.3">
      <c r="A66" s="226"/>
      <c r="B66" s="122" t="s">
        <v>126</v>
      </c>
      <c r="C66" s="238"/>
      <c r="D66" s="238"/>
      <c r="E66" s="252"/>
      <c r="F66" s="252"/>
      <c r="G66" s="238"/>
      <c r="H66" s="238"/>
      <c r="I66" s="252"/>
      <c r="J66" s="107"/>
      <c r="K66" s="137"/>
      <c r="L66" s="137"/>
      <c r="M66" s="137">
        <v>297.26</v>
      </c>
      <c r="N66" s="36"/>
      <c r="O66" s="36">
        <f t="shared" si="2"/>
        <v>297.26</v>
      </c>
      <c r="P66" s="257"/>
    </row>
    <row r="67" spans="1:16" s="163" customFormat="1" ht="37.5" x14ac:dyDescent="0.3">
      <c r="A67" s="226"/>
      <c r="B67" s="122" t="s">
        <v>127</v>
      </c>
      <c r="C67" s="238"/>
      <c r="D67" s="238"/>
      <c r="E67" s="252"/>
      <c r="F67" s="252"/>
      <c r="G67" s="238"/>
      <c r="H67" s="238"/>
      <c r="I67" s="252"/>
      <c r="J67" s="107"/>
      <c r="K67" s="137"/>
      <c r="L67" s="137"/>
      <c r="M67" s="137">
        <v>1014.05</v>
      </c>
      <c r="N67" s="36"/>
      <c r="O67" s="36">
        <f t="shared" si="2"/>
        <v>1014.05</v>
      </c>
      <c r="P67" s="257"/>
    </row>
    <row r="68" spans="1:16" s="163" customFormat="1" x14ac:dyDescent="0.3">
      <c r="A68" s="164"/>
      <c r="B68" s="165">
        <v>11</v>
      </c>
      <c r="C68" s="239" t="s">
        <v>101</v>
      </c>
      <c r="D68" s="239"/>
      <c r="E68" s="239"/>
      <c r="F68" s="239"/>
      <c r="G68" s="166"/>
      <c r="H68" s="166"/>
      <c r="I68" s="166"/>
      <c r="J68" s="166"/>
      <c r="K68" s="38">
        <f>SUM(K57:K67)</f>
        <v>5876.16</v>
      </c>
      <c r="L68" s="38">
        <f>SUM(L57:L67)</f>
        <v>8862.24</v>
      </c>
      <c r="M68" s="38">
        <f>SUM(M57:M67)</f>
        <v>38853.890000000007</v>
      </c>
      <c r="N68" s="37"/>
      <c r="O68" s="38">
        <f>SUM(O57:O67)</f>
        <v>53592.29</v>
      </c>
      <c r="P68" s="166"/>
    </row>
    <row r="69" spans="1:16" s="163" customFormat="1" ht="56.25" x14ac:dyDescent="0.3">
      <c r="A69" s="226" t="s">
        <v>20</v>
      </c>
      <c r="B69" s="119" t="s">
        <v>216</v>
      </c>
      <c r="C69" s="235" t="s">
        <v>106</v>
      </c>
      <c r="D69" s="235" t="s">
        <v>130</v>
      </c>
      <c r="E69" s="277" t="s">
        <v>131</v>
      </c>
      <c r="F69" s="277"/>
      <c r="G69" s="235" t="s">
        <v>225</v>
      </c>
      <c r="H69" s="235" t="s">
        <v>223</v>
      </c>
      <c r="I69" s="235" t="s">
        <v>132</v>
      </c>
      <c r="J69" s="167"/>
      <c r="K69" s="83"/>
      <c r="L69" s="83"/>
      <c r="M69" s="83"/>
      <c r="N69" s="107"/>
      <c r="O69" s="83"/>
      <c r="P69" s="235" t="s">
        <v>235</v>
      </c>
    </row>
    <row r="70" spans="1:16" s="163" customFormat="1" ht="56.25" x14ac:dyDescent="0.3">
      <c r="A70" s="226"/>
      <c r="B70" s="119" t="s">
        <v>133</v>
      </c>
      <c r="C70" s="235"/>
      <c r="D70" s="235"/>
      <c r="E70" s="277"/>
      <c r="F70" s="277"/>
      <c r="G70" s="235"/>
      <c r="H70" s="235"/>
      <c r="I70" s="235"/>
      <c r="J70" s="168"/>
      <c r="K70" s="41"/>
      <c r="L70" s="41">
        <v>52670.9</v>
      </c>
      <c r="M70" s="41">
        <v>56306.7</v>
      </c>
      <c r="N70" s="41">
        <v>56965.5</v>
      </c>
      <c r="O70" s="36">
        <f>SUM(K70:N70)</f>
        <v>165943.1</v>
      </c>
      <c r="P70" s="235"/>
    </row>
    <row r="71" spans="1:16" s="163" customFormat="1" ht="56.25" x14ac:dyDescent="0.3">
      <c r="A71" s="226"/>
      <c r="B71" s="119" t="s">
        <v>234</v>
      </c>
      <c r="C71" s="235"/>
      <c r="D71" s="235"/>
      <c r="E71" s="277"/>
      <c r="F71" s="277"/>
      <c r="G71" s="235"/>
      <c r="H71" s="235"/>
      <c r="I71" s="235"/>
      <c r="J71" s="168"/>
      <c r="K71" s="41"/>
      <c r="L71" s="41">
        <v>31857.200000000001</v>
      </c>
      <c r="M71" s="41">
        <v>29185.8</v>
      </c>
      <c r="N71" s="41">
        <v>37577.699999999997</v>
      </c>
      <c r="O71" s="36">
        <f>SUM(K71:N71)</f>
        <v>98620.7</v>
      </c>
      <c r="P71" s="235"/>
    </row>
    <row r="72" spans="1:16" s="163" customFormat="1" ht="75" x14ac:dyDescent="0.3">
      <c r="A72" s="226"/>
      <c r="B72" s="119" t="s">
        <v>134</v>
      </c>
      <c r="C72" s="235"/>
      <c r="D72" s="235"/>
      <c r="E72" s="277"/>
      <c r="F72" s="277"/>
      <c r="G72" s="235"/>
      <c r="H72" s="235"/>
      <c r="I72" s="235"/>
      <c r="J72" s="168"/>
      <c r="K72" s="41"/>
      <c r="L72" s="41"/>
      <c r="M72" s="41"/>
      <c r="N72" s="41">
        <v>18731.900000000001</v>
      </c>
      <c r="O72" s="36">
        <f>SUM(K72:N72)</f>
        <v>18731.900000000001</v>
      </c>
      <c r="P72" s="235"/>
    </row>
    <row r="73" spans="1:16" s="163" customFormat="1" ht="37.5" x14ac:dyDescent="0.3">
      <c r="A73" s="226"/>
      <c r="B73" s="119" t="s">
        <v>232</v>
      </c>
      <c r="C73" s="235"/>
      <c r="D73" s="235"/>
      <c r="E73" s="277"/>
      <c r="F73" s="277"/>
      <c r="G73" s="235"/>
      <c r="H73" s="235"/>
      <c r="I73" s="235"/>
      <c r="J73" s="168"/>
      <c r="K73" s="41"/>
      <c r="L73" s="41"/>
      <c r="M73" s="41"/>
      <c r="N73" s="42"/>
      <c r="O73" s="36"/>
      <c r="P73" s="235"/>
    </row>
    <row r="74" spans="1:16" s="163" customFormat="1" ht="56.25" x14ac:dyDescent="0.3">
      <c r="A74" s="226"/>
      <c r="B74" s="119" t="s">
        <v>233</v>
      </c>
      <c r="C74" s="235"/>
      <c r="D74" s="235"/>
      <c r="E74" s="277"/>
      <c r="F74" s="277"/>
      <c r="G74" s="235"/>
      <c r="H74" s="235"/>
      <c r="I74" s="235"/>
      <c r="J74" s="168"/>
      <c r="K74" s="41"/>
      <c r="L74" s="41"/>
      <c r="M74" s="41"/>
      <c r="N74" s="42"/>
      <c r="O74" s="36"/>
      <c r="P74" s="235"/>
    </row>
    <row r="75" spans="1:16" s="163" customFormat="1" x14ac:dyDescent="0.3">
      <c r="A75" s="226"/>
      <c r="B75" s="123" t="s">
        <v>230</v>
      </c>
      <c r="C75" s="235"/>
      <c r="D75" s="235"/>
      <c r="E75" s="277"/>
      <c r="F75" s="277"/>
      <c r="G75" s="235"/>
      <c r="H75" s="235"/>
      <c r="I75" s="235"/>
      <c r="J75" s="168"/>
      <c r="K75" s="41"/>
      <c r="L75" s="41"/>
      <c r="M75" s="41"/>
      <c r="N75" s="43">
        <v>38500</v>
      </c>
      <c r="O75" s="36">
        <f>SUM(K75:N75)</f>
        <v>38500</v>
      </c>
      <c r="P75" s="235"/>
    </row>
    <row r="76" spans="1:16" s="163" customFormat="1" x14ac:dyDescent="0.3">
      <c r="A76" s="226"/>
      <c r="B76" s="123" t="s">
        <v>231</v>
      </c>
      <c r="C76" s="235"/>
      <c r="D76" s="235"/>
      <c r="E76" s="277"/>
      <c r="F76" s="277"/>
      <c r="G76" s="235"/>
      <c r="H76" s="235"/>
      <c r="I76" s="235"/>
      <c r="J76" s="168"/>
      <c r="K76" s="41"/>
      <c r="L76" s="41">
        <v>20000</v>
      </c>
      <c r="M76" s="41"/>
      <c r="N76" s="42"/>
      <c r="O76" s="36">
        <f>SUM(K76:N76)</f>
        <v>20000</v>
      </c>
      <c r="P76" s="235"/>
    </row>
    <row r="77" spans="1:16" s="163" customFormat="1" x14ac:dyDescent="0.3">
      <c r="A77" s="164"/>
      <c r="B77" s="165">
        <v>8</v>
      </c>
      <c r="C77" s="239" t="s">
        <v>101</v>
      </c>
      <c r="D77" s="239"/>
      <c r="E77" s="239"/>
      <c r="F77" s="239"/>
      <c r="G77" s="166"/>
      <c r="H77" s="166"/>
      <c r="I77" s="166"/>
      <c r="J77" s="166"/>
      <c r="K77" s="169">
        <f>SUM(K70:K72)</f>
        <v>0</v>
      </c>
      <c r="L77" s="169">
        <f>SUM(L70:L76)</f>
        <v>104528.1</v>
      </c>
      <c r="M77" s="169">
        <f>SUM(M70:M72)</f>
        <v>85492.5</v>
      </c>
      <c r="N77" s="169">
        <f>SUM(N70:N75)</f>
        <v>151775.1</v>
      </c>
      <c r="O77" s="169">
        <f>SUM(O70:O76)</f>
        <v>341795.7</v>
      </c>
      <c r="P77" s="166"/>
    </row>
    <row r="78" spans="1:16" s="163" customFormat="1" ht="75" x14ac:dyDescent="0.3">
      <c r="A78" s="117" t="s">
        <v>23</v>
      </c>
      <c r="B78" s="118" t="s">
        <v>135</v>
      </c>
      <c r="C78" s="117" t="s">
        <v>106</v>
      </c>
      <c r="D78" s="120" t="s">
        <v>128</v>
      </c>
      <c r="E78" s="237" t="s">
        <v>254</v>
      </c>
      <c r="F78" s="237"/>
      <c r="G78" s="170" t="s">
        <v>132</v>
      </c>
      <c r="H78" s="170" t="s">
        <v>169</v>
      </c>
      <c r="I78" s="170" t="s">
        <v>136</v>
      </c>
      <c r="J78" s="171"/>
      <c r="K78" s="171"/>
      <c r="L78" s="116">
        <v>3206.3989999999999</v>
      </c>
      <c r="M78" s="116">
        <v>2463.674</v>
      </c>
      <c r="N78" s="116">
        <v>4370.0779999999995</v>
      </c>
      <c r="O78" s="172">
        <f>SUM(L78:N78)</f>
        <v>10040.151</v>
      </c>
      <c r="P78" s="152" t="s">
        <v>129</v>
      </c>
    </row>
    <row r="79" spans="1:16" s="163" customFormat="1" x14ac:dyDescent="0.3">
      <c r="A79" s="164"/>
      <c r="B79" s="165">
        <v>1</v>
      </c>
      <c r="C79" s="239" t="s">
        <v>101</v>
      </c>
      <c r="D79" s="239"/>
      <c r="E79" s="239"/>
      <c r="F79" s="239"/>
      <c r="G79" s="166"/>
      <c r="H79" s="166"/>
      <c r="I79" s="166"/>
      <c r="J79" s="166"/>
      <c r="K79" s="169"/>
      <c r="L79" s="169">
        <f>SUM(L78)</f>
        <v>3206.3989999999999</v>
      </c>
      <c r="M79" s="169">
        <f t="shared" ref="M79:O79" si="3">SUM(M78)</f>
        <v>2463.674</v>
      </c>
      <c r="N79" s="169">
        <f t="shared" si="3"/>
        <v>4370.0779999999995</v>
      </c>
      <c r="O79" s="169">
        <f t="shared" si="3"/>
        <v>10040.151</v>
      </c>
      <c r="P79" s="166"/>
    </row>
    <row r="80" spans="1:16" ht="37.5" x14ac:dyDescent="0.3">
      <c r="A80" s="226" t="s">
        <v>24</v>
      </c>
      <c r="B80" s="39" t="s">
        <v>331</v>
      </c>
      <c r="C80" s="226" t="s">
        <v>137</v>
      </c>
      <c r="D80" s="235" t="s">
        <v>128</v>
      </c>
      <c r="E80" s="235" t="s">
        <v>332</v>
      </c>
      <c r="F80" s="235"/>
      <c r="G80" s="238" t="s">
        <v>138</v>
      </c>
      <c r="H80" s="238" t="s">
        <v>170</v>
      </c>
      <c r="I80" s="238" t="s">
        <v>139</v>
      </c>
      <c r="J80" s="173"/>
      <c r="K80" s="173"/>
      <c r="L80" s="174"/>
      <c r="M80" s="175"/>
      <c r="N80" s="176">
        <v>1520.8</v>
      </c>
      <c r="O80" s="172">
        <f t="shared" ref="O80:O83" si="4">SUM(L80:N80)</f>
        <v>1520.8</v>
      </c>
      <c r="P80" s="238"/>
    </row>
    <row r="81" spans="1:16" ht="37.5" x14ac:dyDescent="0.3">
      <c r="A81" s="226"/>
      <c r="B81" s="39" t="s">
        <v>333</v>
      </c>
      <c r="C81" s="226"/>
      <c r="D81" s="235"/>
      <c r="E81" s="235"/>
      <c r="F81" s="235"/>
      <c r="G81" s="238"/>
      <c r="H81" s="238"/>
      <c r="I81" s="238"/>
      <c r="J81" s="173"/>
      <c r="K81" s="173"/>
      <c r="L81" s="174"/>
      <c r="M81" s="175"/>
      <c r="N81" s="176">
        <v>193.5</v>
      </c>
      <c r="O81" s="172">
        <f t="shared" si="4"/>
        <v>193.5</v>
      </c>
      <c r="P81" s="238"/>
    </row>
    <row r="82" spans="1:16" ht="37.5" x14ac:dyDescent="0.3">
      <c r="A82" s="226"/>
      <c r="B82" s="39" t="s">
        <v>334</v>
      </c>
      <c r="C82" s="226"/>
      <c r="D82" s="235"/>
      <c r="E82" s="235"/>
      <c r="F82" s="235"/>
      <c r="G82" s="238"/>
      <c r="H82" s="238"/>
      <c r="I82" s="238"/>
      <c r="J82" s="173"/>
      <c r="K82" s="173"/>
      <c r="L82" s="174"/>
      <c r="M82" s="175"/>
      <c r="N82" s="176"/>
      <c r="O82" s="172">
        <f t="shared" si="4"/>
        <v>0</v>
      </c>
      <c r="P82" s="238"/>
    </row>
    <row r="83" spans="1:16" ht="56.25" x14ac:dyDescent="0.3">
      <c r="A83" s="226"/>
      <c r="B83" s="39" t="s">
        <v>335</v>
      </c>
      <c r="C83" s="226"/>
      <c r="D83" s="235"/>
      <c r="E83" s="235"/>
      <c r="F83" s="235"/>
      <c r="G83" s="238"/>
      <c r="H83" s="238"/>
      <c r="I83" s="238"/>
      <c r="J83" s="173"/>
      <c r="K83" s="173"/>
      <c r="L83" s="174"/>
      <c r="M83" s="175"/>
      <c r="N83" s="176">
        <v>159.1</v>
      </c>
      <c r="O83" s="172">
        <f t="shared" si="4"/>
        <v>159.1</v>
      </c>
      <c r="P83" s="238"/>
    </row>
    <row r="84" spans="1:16" ht="19.5" thickBot="1" x14ac:dyDescent="0.35">
      <c r="A84" s="227">
        <v>4</v>
      </c>
      <c r="B84" s="228"/>
      <c r="C84" s="254" t="s">
        <v>101</v>
      </c>
      <c r="D84" s="273"/>
      <c r="E84" s="273"/>
      <c r="F84" s="273"/>
      <c r="G84" s="157" t="s">
        <v>0</v>
      </c>
      <c r="H84" s="157" t="s">
        <v>0</v>
      </c>
      <c r="I84" s="157" t="s">
        <v>0</v>
      </c>
      <c r="J84" s="155" t="s">
        <v>0</v>
      </c>
      <c r="K84" s="177"/>
      <c r="L84" s="177"/>
      <c r="M84" s="177"/>
      <c r="N84" s="177">
        <f>SUM(N80:N83)</f>
        <v>1873.3999999999999</v>
      </c>
      <c r="O84" s="177">
        <f>SUM(O80:O83)</f>
        <v>1873.3999999999999</v>
      </c>
      <c r="P84" s="158" t="s">
        <v>0</v>
      </c>
    </row>
    <row r="85" spans="1:16" ht="19.5" thickBot="1" x14ac:dyDescent="0.35">
      <c r="A85" s="229">
        <f>A84+B79+B77+B68</f>
        <v>24</v>
      </c>
      <c r="B85" s="230"/>
      <c r="C85" s="231" t="s">
        <v>193</v>
      </c>
      <c r="D85" s="232"/>
      <c r="E85" s="232"/>
      <c r="F85" s="232"/>
      <c r="G85" s="159" t="s">
        <v>0</v>
      </c>
      <c r="H85" s="160" t="s">
        <v>0</v>
      </c>
      <c r="I85" s="160" t="s">
        <v>0</v>
      </c>
      <c r="J85" s="161" t="s">
        <v>0</v>
      </c>
      <c r="K85" s="97">
        <v>5876.16</v>
      </c>
      <c r="L85" s="97">
        <v>116596.69560000002</v>
      </c>
      <c r="M85" s="97">
        <v>126810.06400000001</v>
      </c>
      <c r="N85" s="97">
        <v>158053.54939999996</v>
      </c>
      <c r="O85" s="97">
        <v>407336.53109999996</v>
      </c>
      <c r="P85" s="162" t="s">
        <v>0</v>
      </c>
    </row>
    <row r="86" spans="1:16" x14ac:dyDescent="0.3">
      <c r="A86" s="255" t="s">
        <v>140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</row>
    <row r="87" spans="1:16" ht="112.5" x14ac:dyDescent="0.3">
      <c r="A87" s="178" t="s">
        <v>25</v>
      </c>
      <c r="B87" s="122" t="s">
        <v>141</v>
      </c>
      <c r="C87" s="179" t="s">
        <v>352</v>
      </c>
      <c r="D87" s="124" t="s">
        <v>128</v>
      </c>
      <c r="E87" s="278" t="s">
        <v>142</v>
      </c>
      <c r="F87" s="278"/>
      <c r="G87" s="125" t="s">
        <v>143</v>
      </c>
      <c r="H87" s="125" t="s">
        <v>144</v>
      </c>
      <c r="I87" s="125" t="s">
        <v>145</v>
      </c>
      <c r="J87" s="167"/>
      <c r="K87" s="137">
        <v>1803</v>
      </c>
      <c r="L87" s="137">
        <v>2321.9</v>
      </c>
      <c r="M87" s="137">
        <v>1127.0999999999999</v>
      </c>
      <c r="N87" s="83"/>
      <c r="O87" s="36">
        <f>SUM(K87:N87)</f>
        <v>5252</v>
      </c>
      <c r="P87" s="167"/>
    </row>
    <row r="88" spans="1:16" x14ac:dyDescent="0.3">
      <c r="A88" s="180"/>
      <c r="B88" s="181">
        <v>1</v>
      </c>
      <c r="C88" s="279" t="s">
        <v>101</v>
      </c>
      <c r="D88" s="279"/>
      <c r="E88" s="279"/>
      <c r="F88" s="279"/>
      <c r="G88" s="182"/>
      <c r="H88" s="182"/>
      <c r="I88" s="182"/>
      <c r="J88" s="182"/>
      <c r="K88" s="38">
        <f>SUM(K87)</f>
        <v>1803</v>
      </c>
      <c r="L88" s="38">
        <f>SUM(L87)</f>
        <v>2321.9</v>
      </c>
      <c r="M88" s="38">
        <f>SUM(M87)</f>
        <v>1127.0999999999999</v>
      </c>
      <c r="N88" s="38"/>
      <c r="O88" s="38">
        <f>SUM(O87)</f>
        <v>5252</v>
      </c>
      <c r="P88" s="182"/>
    </row>
    <row r="89" spans="1:16" ht="75" x14ac:dyDescent="0.3">
      <c r="A89" s="280" t="s">
        <v>26</v>
      </c>
      <c r="B89" s="183" t="s">
        <v>146</v>
      </c>
      <c r="C89" s="238" t="s">
        <v>147</v>
      </c>
      <c r="D89" s="238" t="s">
        <v>128</v>
      </c>
      <c r="E89" s="238" t="s">
        <v>148</v>
      </c>
      <c r="F89" s="238"/>
      <c r="G89" s="238" t="s">
        <v>149</v>
      </c>
      <c r="H89" s="238" t="s">
        <v>149</v>
      </c>
      <c r="I89" s="238" t="s">
        <v>150</v>
      </c>
      <c r="J89" s="184" t="s">
        <v>0</v>
      </c>
      <c r="K89" s="185"/>
      <c r="L89" s="185"/>
      <c r="M89" s="184"/>
      <c r="N89" s="184" t="s">
        <v>0</v>
      </c>
      <c r="O89" s="185"/>
      <c r="P89" s="238"/>
    </row>
    <row r="90" spans="1:16" ht="56.25" x14ac:dyDescent="0.3">
      <c r="A90" s="280"/>
      <c r="B90" s="183" t="s">
        <v>151</v>
      </c>
      <c r="C90" s="238"/>
      <c r="D90" s="238"/>
      <c r="E90" s="238"/>
      <c r="F90" s="238"/>
      <c r="G90" s="238"/>
      <c r="H90" s="238"/>
      <c r="I90" s="238"/>
      <c r="J90" s="184"/>
      <c r="K90" s="185"/>
      <c r="L90" s="185"/>
      <c r="M90" s="184"/>
      <c r="N90" s="184"/>
      <c r="O90" s="185"/>
      <c r="P90" s="238"/>
    </row>
    <row r="91" spans="1:16" ht="75" x14ac:dyDescent="0.3">
      <c r="A91" s="280"/>
      <c r="B91" s="183" t="s">
        <v>152</v>
      </c>
      <c r="C91" s="238"/>
      <c r="D91" s="238"/>
      <c r="E91" s="238"/>
      <c r="F91" s="238"/>
      <c r="G91" s="238"/>
      <c r="H91" s="238"/>
      <c r="I91" s="238"/>
      <c r="J91" s="184"/>
      <c r="K91" s="185"/>
      <c r="L91" s="185"/>
      <c r="M91" s="184"/>
      <c r="N91" s="184"/>
      <c r="O91" s="185"/>
      <c r="P91" s="238"/>
    </row>
    <row r="92" spans="1:16" ht="56.25" x14ac:dyDescent="0.3">
      <c r="A92" s="280"/>
      <c r="B92" s="183" t="s">
        <v>153</v>
      </c>
      <c r="C92" s="238"/>
      <c r="D92" s="238"/>
      <c r="E92" s="238"/>
      <c r="F92" s="238"/>
      <c r="G92" s="238"/>
      <c r="H92" s="238"/>
      <c r="I92" s="238"/>
      <c r="J92" s="184"/>
      <c r="K92" s="185"/>
      <c r="L92" s="185"/>
      <c r="M92" s="184"/>
      <c r="N92" s="184"/>
      <c r="O92" s="185"/>
      <c r="P92" s="238"/>
    </row>
    <row r="93" spans="1:16" x14ac:dyDescent="0.3">
      <c r="A93" s="259">
        <v>4</v>
      </c>
      <c r="B93" s="240"/>
      <c r="C93" s="241" t="s">
        <v>101</v>
      </c>
      <c r="D93" s="239"/>
      <c r="E93" s="239"/>
      <c r="F93" s="239"/>
      <c r="G93" s="147" t="s">
        <v>0</v>
      </c>
      <c r="H93" s="147" t="s">
        <v>0</v>
      </c>
      <c r="I93" s="147" t="s">
        <v>0</v>
      </c>
      <c r="J93" s="148" t="s">
        <v>0</v>
      </c>
      <c r="K93" s="186"/>
      <c r="L93" s="186"/>
      <c r="M93" s="148"/>
      <c r="N93" s="148"/>
      <c r="O93" s="186"/>
      <c r="P93" s="150" t="s">
        <v>0</v>
      </c>
    </row>
    <row r="94" spans="1:16" ht="93.75" x14ac:dyDescent="0.3">
      <c r="A94" s="117" t="s">
        <v>32</v>
      </c>
      <c r="B94" s="118" t="s">
        <v>155</v>
      </c>
      <c r="C94" s="117" t="s">
        <v>147</v>
      </c>
      <c r="D94" s="120" t="s">
        <v>128</v>
      </c>
      <c r="E94" s="271" t="s">
        <v>336</v>
      </c>
      <c r="F94" s="271"/>
      <c r="G94" s="152" t="s">
        <v>195</v>
      </c>
      <c r="H94" s="152" t="s">
        <v>196</v>
      </c>
      <c r="I94" s="152" t="s">
        <v>197</v>
      </c>
      <c r="J94" s="153"/>
      <c r="K94" s="21">
        <v>627.70399999999995</v>
      </c>
      <c r="L94" s="21">
        <v>5673.76</v>
      </c>
      <c r="M94" s="21">
        <v>6744.3040000000001</v>
      </c>
      <c r="N94" s="21">
        <v>5202.6009999999997</v>
      </c>
      <c r="O94" s="46">
        <f>SUM(K94:N94)</f>
        <v>18248.368999999999</v>
      </c>
      <c r="P94" s="152"/>
    </row>
    <row r="95" spans="1:16" x14ac:dyDescent="0.3">
      <c r="A95" s="148"/>
      <c r="B95" s="165">
        <v>1</v>
      </c>
      <c r="C95" s="272" t="s">
        <v>101</v>
      </c>
      <c r="D95" s="272"/>
      <c r="E95" s="272"/>
      <c r="F95" s="272"/>
      <c r="G95" s="147"/>
      <c r="H95" s="147"/>
      <c r="I95" s="147"/>
      <c r="J95" s="148"/>
      <c r="K95" s="26">
        <f>K94</f>
        <v>627.70399999999995</v>
      </c>
      <c r="L95" s="26">
        <f>SUM(L94)</f>
        <v>5673.76</v>
      </c>
      <c r="M95" s="26">
        <f>SUM(M94)</f>
        <v>6744.3040000000001</v>
      </c>
      <c r="N95" s="26">
        <f>N94</f>
        <v>5202.6009999999997</v>
      </c>
      <c r="O95" s="26">
        <f>SUM(O94)</f>
        <v>18248.368999999999</v>
      </c>
      <c r="P95" s="150"/>
    </row>
    <row r="96" spans="1:16" ht="37.5" x14ac:dyDescent="0.3">
      <c r="A96" s="226" t="s">
        <v>37</v>
      </c>
      <c r="B96" s="39" t="s">
        <v>337</v>
      </c>
      <c r="C96" s="266" t="s">
        <v>211</v>
      </c>
      <c r="D96" s="106" t="s">
        <v>128</v>
      </c>
      <c r="E96" s="274" t="s">
        <v>338</v>
      </c>
      <c r="F96" s="274"/>
      <c r="G96" s="275" t="s">
        <v>107</v>
      </c>
      <c r="H96" s="275" t="s">
        <v>136</v>
      </c>
      <c r="I96" s="275" t="s">
        <v>136</v>
      </c>
      <c r="J96" s="45"/>
      <c r="K96" s="55"/>
      <c r="L96" s="21"/>
      <c r="M96" s="21"/>
      <c r="N96" s="21">
        <v>2610.8000000000002</v>
      </c>
      <c r="O96" s="46">
        <f t="shared" ref="O96" si="5">SUM(L96:N96)</f>
        <v>2610.8000000000002</v>
      </c>
      <c r="P96" s="275" t="s">
        <v>327</v>
      </c>
    </row>
    <row r="97" spans="1:16" ht="56.25" x14ac:dyDescent="0.3">
      <c r="A97" s="226"/>
      <c r="B97" s="39" t="s">
        <v>339</v>
      </c>
      <c r="C97" s="266"/>
      <c r="D97" s="106" t="s">
        <v>167</v>
      </c>
      <c r="E97" s="274"/>
      <c r="F97" s="274"/>
      <c r="G97" s="275"/>
      <c r="H97" s="275"/>
      <c r="I97" s="275"/>
      <c r="J97" s="45"/>
      <c r="K97" s="55"/>
      <c r="L97" s="56"/>
      <c r="M97" s="56"/>
      <c r="N97" s="46"/>
      <c r="O97" s="46"/>
      <c r="P97" s="275"/>
    </row>
    <row r="98" spans="1:16" ht="37.5" x14ac:dyDescent="0.3">
      <c r="A98" s="226"/>
      <c r="B98" s="39" t="s">
        <v>340</v>
      </c>
      <c r="C98" s="266"/>
      <c r="D98" s="106" t="s">
        <v>167</v>
      </c>
      <c r="E98" s="274"/>
      <c r="F98" s="274"/>
      <c r="G98" s="275"/>
      <c r="H98" s="275"/>
      <c r="I98" s="275"/>
      <c r="J98" s="45"/>
      <c r="K98" s="55"/>
      <c r="L98" s="56"/>
      <c r="M98" s="56"/>
      <c r="N98" s="46"/>
      <c r="O98" s="46"/>
      <c r="P98" s="275"/>
    </row>
    <row r="99" spans="1:16" ht="37.5" x14ac:dyDescent="0.3">
      <c r="A99" s="226"/>
      <c r="B99" s="39" t="s">
        <v>341</v>
      </c>
      <c r="C99" s="266"/>
      <c r="D99" s="106" t="s">
        <v>167</v>
      </c>
      <c r="E99" s="274"/>
      <c r="F99" s="274"/>
      <c r="G99" s="275"/>
      <c r="H99" s="275"/>
      <c r="I99" s="275"/>
      <c r="J99" s="45"/>
      <c r="K99" s="55"/>
      <c r="L99" s="56"/>
      <c r="M99" s="56"/>
      <c r="N99" s="46"/>
      <c r="O99" s="46"/>
      <c r="P99" s="275"/>
    </row>
    <row r="100" spans="1:16" ht="37.5" x14ac:dyDescent="0.3">
      <c r="A100" s="226"/>
      <c r="B100" s="39" t="s">
        <v>342</v>
      </c>
      <c r="C100" s="266"/>
      <c r="D100" s="106" t="s">
        <v>167</v>
      </c>
      <c r="E100" s="274"/>
      <c r="F100" s="274"/>
      <c r="G100" s="275"/>
      <c r="H100" s="275"/>
      <c r="I100" s="275"/>
      <c r="J100" s="45"/>
      <c r="K100" s="55"/>
      <c r="L100" s="56"/>
      <c r="M100" s="56"/>
      <c r="N100" s="46"/>
      <c r="O100" s="46"/>
      <c r="P100" s="275"/>
    </row>
    <row r="101" spans="1:16" ht="37.5" x14ac:dyDescent="0.3">
      <c r="A101" s="226"/>
      <c r="B101" s="39" t="s">
        <v>343</v>
      </c>
      <c r="C101" s="266"/>
      <c r="D101" s="106" t="s">
        <v>167</v>
      </c>
      <c r="E101" s="274"/>
      <c r="F101" s="274"/>
      <c r="G101" s="275"/>
      <c r="H101" s="275"/>
      <c r="I101" s="275"/>
      <c r="J101" s="45"/>
      <c r="K101" s="55"/>
      <c r="L101" s="56"/>
      <c r="M101" s="56"/>
      <c r="N101" s="46"/>
      <c r="O101" s="46"/>
      <c r="P101" s="275"/>
    </row>
    <row r="102" spans="1:16" ht="37.5" x14ac:dyDescent="0.3">
      <c r="A102" s="226"/>
      <c r="B102" s="39" t="s">
        <v>344</v>
      </c>
      <c r="C102" s="266"/>
      <c r="D102" s="106" t="s">
        <v>167</v>
      </c>
      <c r="E102" s="274"/>
      <c r="F102" s="274"/>
      <c r="G102" s="275"/>
      <c r="H102" s="275"/>
      <c r="I102" s="275"/>
      <c r="J102" s="45"/>
      <c r="K102" s="55"/>
      <c r="L102" s="56"/>
      <c r="M102" s="56"/>
      <c r="N102" s="46"/>
      <c r="O102" s="46"/>
      <c r="P102" s="105"/>
    </row>
    <row r="103" spans="1:16" x14ac:dyDescent="0.3">
      <c r="A103" s="259">
        <v>7</v>
      </c>
      <c r="B103" s="240"/>
      <c r="C103" s="241" t="s">
        <v>101</v>
      </c>
      <c r="D103" s="239"/>
      <c r="E103" s="239"/>
      <c r="F103" s="239"/>
      <c r="G103" s="147" t="s">
        <v>0</v>
      </c>
      <c r="H103" s="147" t="s">
        <v>0</v>
      </c>
      <c r="I103" s="147" t="s">
        <v>0</v>
      </c>
      <c r="J103" s="148" t="s">
        <v>0</v>
      </c>
      <c r="K103" s="148" t="s">
        <v>0</v>
      </c>
      <c r="L103" s="149">
        <f>L96+L97+L98+L99+L100+L101</f>
        <v>0</v>
      </c>
      <c r="M103" s="149">
        <f>M96+M97+M98+M99+M100+M101</f>
        <v>0</v>
      </c>
      <c r="N103" s="149">
        <f>N96</f>
        <v>2610.8000000000002</v>
      </c>
      <c r="O103" s="149">
        <f>O96+O97+O98+O99+O100+O101</f>
        <v>2610.8000000000002</v>
      </c>
      <c r="P103" s="150" t="s">
        <v>0</v>
      </c>
    </row>
    <row r="104" spans="1:16" ht="37.5" x14ac:dyDescent="0.3">
      <c r="A104" s="276" t="s">
        <v>38</v>
      </c>
      <c r="B104" s="118" t="s">
        <v>217</v>
      </c>
      <c r="C104" s="252" t="s">
        <v>106</v>
      </c>
      <c r="D104" s="235" t="s">
        <v>128</v>
      </c>
      <c r="E104" s="235" t="s">
        <v>377</v>
      </c>
      <c r="F104" s="235"/>
      <c r="G104" s="226" t="s">
        <v>345</v>
      </c>
      <c r="H104" s="226" t="s">
        <v>154</v>
      </c>
      <c r="I104" s="226" t="s">
        <v>212</v>
      </c>
      <c r="J104" s="117"/>
      <c r="K104" s="117"/>
      <c r="L104" s="116"/>
      <c r="M104" s="116"/>
      <c r="N104" s="21">
        <v>3781.79</v>
      </c>
      <c r="O104" s="46">
        <f>K104+L104+M104+N104</f>
        <v>3781.79</v>
      </c>
      <c r="P104" s="226" t="s">
        <v>346</v>
      </c>
    </row>
    <row r="105" spans="1:16" ht="37.5" x14ac:dyDescent="0.3">
      <c r="A105" s="276"/>
      <c r="B105" s="118" t="s">
        <v>218</v>
      </c>
      <c r="C105" s="252"/>
      <c r="D105" s="235"/>
      <c r="E105" s="235"/>
      <c r="F105" s="235"/>
      <c r="G105" s="226"/>
      <c r="H105" s="226"/>
      <c r="I105" s="226"/>
      <c r="J105" s="117"/>
      <c r="K105" s="117"/>
      <c r="L105" s="116"/>
      <c r="M105" s="116"/>
      <c r="N105" s="21">
        <v>3446.0080000000003</v>
      </c>
      <c r="O105" s="46">
        <f>K105+L105+M105+N105</f>
        <v>3446.0080000000003</v>
      </c>
      <c r="P105" s="226"/>
    </row>
    <row r="106" spans="1:16" ht="37.5" x14ac:dyDescent="0.3">
      <c r="A106" s="276"/>
      <c r="B106" s="118" t="s">
        <v>219</v>
      </c>
      <c r="C106" s="252"/>
      <c r="D106" s="235"/>
      <c r="E106" s="235"/>
      <c r="F106" s="235"/>
      <c r="G106" s="226"/>
      <c r="H106" s="226"/>
      <c r="I106" s="226"/>
      <c r="J106" s="117"/>
      <c r="K106" s="117"/>
      <c r="L106" s="116"/>
      <c r="M106" s="116"/>
      <c r="N106" s="21">
        <v>9468.4779999999992</v>
      </c>
      <c r="O106" s="46">
        <f>K106+L106+M106+N106</f>
        <v>9468.4779999999992</v>
      </c>
      <c r="P106" s="226"/>
    </row>
    <row r="107" spans="1:16" ht="91.5" customHeight="1" x14ac:dyDescent="0.3">
      <c r="A107" s="276"/>
      <c r="B107" s="118" t="s">
        <v>220</v>
      </c>
      <c r="C107" s="252"/>
      <c r="D107" s="235"/>
      <c r="E107" s="235"/>
      <c r="F107" s="235"/>
      <c r="G107" s="226"/>
      <c r="H107" s="226"/>
      <c r="I107" s="226"/>
      <c r="J107" s="117"/>
      <c r="K107" s="114"/>
      <c r="L107" s="126"/>
      <c r="M107" s="126"/>
      <c r="N107" s="21">
        <v>3526.2269999999999</v>
      </c>
      <c r="O107" s="46">
        <f>K107+L107+M107+N107</f>
        <v>3526.2269999999999</v>
      </c>
      <c r="P107" s="226"/>
    </row>
    <row r="108" spans="1:16" ht="19.5" thickBot="1" x14ac:dyDescent="0.35">
      <c r="A108" s="227">
        <v>4</v>
      </c>
      <c r="B108" s="228"/>
      <c r="C108" s="254" t="s">
        <v>101</v>
      </c>
      <c r="D108" s="273"/>
      <c r="E108" s="273"/>
      <c r="F108" s="273"/>
      <c r="G108" s="128"/>
      <c r="H108" s="128"/>
      <c r="I108" s="128"/>
      <c r="J108" s="128"/>
      <c r="K108" s="129"/>
      <c r="L108" s="130"/>
      <c r="M108" s="130"/>
      <c r="N108" s="93">
        <f>SUM(N104:N107)</f>
        <v>20222.502999999997</v>
      </c>
      <c r="O108" s="93">
        <f>O104+O105+O106+O107</f>
        <v>20222.502999999997</v>
      </c>
      <c r="P108" s="128"/>
    </row>
    <row r="109" spans="1:16" ht="19.5" thickBot="1" x14ac:dyDescent="0.35">
      <c r="A109" s="229">
        <f>A103+B95+A93+B88+A108</f>
        <v>17</v>
      </c>
      <c r="B109" s="230"/>
      <c r="C109" s="231" t="s">
        <v>396</v>
      </c>
      <c r="D109" s="232"/>
      <c r="E109" s="232"/>
      <c r="F109" s="232"/>
      <c r="G109" s="159" t="s">
        <v>0</v>
      </c>
      <c r="H109" s="160" t="s">
        <v>0</v>
      </c>
      <c r="I109" s="160" t="s">
        <v>0</v>
      </c>
      <c r="J109" s="161" t="s">
        <v>0</v>
      </c>
      <c r="K109" s="187">
        <v>2430.7039999999997</v>
      </c>
      <c r="L109" s="187">
        <v>7995.6190000000006</v>
      </c>
      <c r="M109" s="187">
        <v>7871.4040000000005</v>
      </c>
      <c r="N109" s="187">
        <v>48098.164599999996</v>
      </c>
      <c r="O109" s="187">
        <v>66395.906600000002</v>
      </c>
      <c r="P109" s="162" t="s">
        <v>0</v>
      </c>
    </row>
    <row r="110" spans="1:16" x14ac:dyDescent="0.3">
      <c r="A110" s="233" t="s">
        <v>321</v>
      </c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</row>
    <row r="111" spans="1:16" ht="75" x14ac:dyDescent="0.3">
      <c r="A111" s="226" t="s">
        <v>40</v>
      </c>
      <c r="B111" s="131" t="s">
        <v>156</v>
      </c>
      <c r="C111" s="226" t="s">
        <v>106</v>
      </c>
      <c r="D111" s="235" t="s">
        <v>128</v>
      </c>
      <c r="E111" s="235" t="s">
        <v>347</v>
      </c>
      <c r="F111" s="235"/>
      <c r="G111" s="236" t="s">
        <v>157</v>
      </c>
      <c r="H111" s="236" t="s">
        <v>119</v>
      </c>
      <c r="I111" s="236" t="s">
        <v>158</v>
      </c>
      <c r="J111" s="47"/>
      <c r="K111" s="21">
        <v>18.274999999999999</v>
      </c>
      <c r="L111" s="21">
        <v>1592.567</v>
      </c>
      <c r="M111" s="21">
        <v>4180.8</v>
      </c>
      <c r="N111" s="21"/>
      <c r="O111" s="60">
        <f t="shared" ref="O111:O119" si="6">SUM(K111:N111)</f>
        <v>5791.6419999999998</v>
      </c>
      <c r="P111" s="235" t="s">
        <v>348</v>
      </c>
    </row>
    <row r="112" spans="1:16" ht="56.25" x14ac:dyDescent="0.3">
      <c r="A112" s="226"/>
      <c r="B112" s="131" t="s">
        <v>159</v>
      </c>
      <c r="C112" s="226"/>
      <c r="D112" s="235"/>
      <c r="E112" s="235"/>
      <c r="F112" s="235"/>
      <c r="G112" s="236"/>
      <c r="H112" s="236"/>
      <c r="I112" s="236"/>
      <c r="J112" s="47"/>
      <c r="K112" s="61"/>
      <c r="L112" s="21"/>
      <c r="M112" s="21">
        <v>9825.8469999999998</v>
      </c>
      <c r="N112" s="21"/>
      <c r="O112" s="60">
        <f t="shared" si="6"/>
        <v>9825.8469999999998</v>
      </c>
      <c r="P112" s="235"/>
    </row>
    <row r="113" spans="1:16" ht="37.5" x14ac:dyDescent="0.3">
      <c r="A113" s="226"/>
      <c r="B113" s="131" t="s">
        <v>160</v>
      </c>
      <c r="C113" s="226"/>
      <c r="D113" s="235"/>
      <c r="E113" s="235"/>
      <c r="F113" s="235"/>
      <c r="G113" s="236"/>
      <c r="H113" s="236"/>
      <c r="I113" s="236"/>
      <c r="J113" s="47"/>
      <c r="K113" s="61"/>
      <c r="L113" s="21"/>
      <c r="M113" s="21">
        <v>3476.5590000000002</v>
      </c>
      <c r="N113" s="21"/>
      <c r="O113" s="60">
        <f t="shared" si="6"/>
        <v>3476.5590000000002</v>
      </c>
      <c r="P113" s="235"/>
    </row>
    <row r="114" spans="1:16" ht="37.5" x14ac:dyDescent="0.3">
      <c r="A114" s="226"/>
      <c r="B114" s="131" t="s">
        <v>161</v>
      </c>
      <c r="C114" s="226"/>
      <c r="D114" s="235"/>
      <c r="E114" s="235"/>
      <c r="F114" s="235"/>
      <c r="G114" s="236"/>
      <c r="H114" s="236"/>
      <c r="I114" s="236"/>
      <c r="J114" s="47"/>
      <c r="K114" s="61"/>
      <c r="L114" s="21"/>
      <c r="M114" s="21">
        <v>558.47199999999998</v>
      </c>
      <c r="N114" s="21"/>
      <c r="O114" s="60">
        <f t="shared" si="6"/>
        <v>558.47199999999998</v>
      </c>
      <c r="P114" s="235"/>
    </row>
    <row r="115" spans="1:16" ht="37.5" x14ac:dyDescent="0.3">
      <c r="A115" s="226"/>
      <c r="B115" s="131" t="s">
        <v>162</v>
      </c>
      <c r="C115" s="226"/>
      <c r="D115" s="235"/>
      <c r="E115" s="235"/>
      <c r="F115" s="235"/>
      <c r="G115" s="236"/>
      <c r="H115" s="236"/>
      <c r="I115" s="236"/>
      <c r="J115" s="47"/>
      <c r="K115" s="61"/>
      <c r="L115" s="21"/>
      <c r="M115" s="21">
        <v>2595.712</v>
      </c>
      <c r="N115" s="21"/>
      <c r="O115" s="60">
        <f t="shared" si="6"/>
        <v>2595.712</v>
      </c>
      <c r="P115" s="235"/>
    </row>
    <row r="116" spans="1:16" x14ac:dyDescent="0.3">
      <c r="A116" s="226"/>
      <c r="B116" s="131" t="s">
        <v>163</v>
      </c>
      <c r="C116" s="226"/>
      <c r="D116" s="235"/>
      <c r="E116" s="235"/>
      <c r="F116" s="235"/>
      <c r="G116" s="236"/>
      <c r="H116" s="236"/>
      <c r="I116" s="236"/>
      <c r="J116" s="47"/>
      <c r="K116" s="61"/>
      <c r="L116" s="21"/>
      <c r="M116" s="21">
        <v>17.367000000000001</v>
      </c>
      <c r="N116" s="21"/>
      <c r="O116" s="60">
        <f t="shared" si="6"/>
        <v>17.367000000000001</v>
      </c>
      <c r="P116" s="235"/>
    </row>
    <row r="117" spans="1:16" ht="37.5" x14ac:dyDescent="0.3">
      <c r="A117" s="226"/>
      <c r="B117" s="131" t="s">
        <v>164</v>
      </c>
      <c r="C117" s="226"/>
      <c r="D117" s="235"/>
      <c r="E117" s="235"/>
      <c r="F117" s="235"/>
      <c r="G117" s="236"/>
      <c r="H117" s="236"/>
      <c r="I117" s="236"/>
      <c r="J117" s="47"/>
      <c r="K117" s="61"/>
      <c r="L117" s="21"/>
      <c r="M117" s="21">
        <v>1.895</v>
      </c>
      <c r="N117" s="21"/>
      <c r="O117" s="60">
        <f t="shared" si="6"/>
        <v>1.895</v>
      </c>
      <c r="P117" s="235"/>
    </row>
    <row r="118" spans="1:16" x14ac:dyDescent="0.3">
      <c r="A118" s="226"/>
      <c r="B118" s="131" t="s">
        <v>165</v>
      </c>
      <c r="C118" s="226"/>
      <c r="D118" s="235"/>
      <c r="E118" s="235"/>
      <c r="F118" s="235"/>
      <c r="G118" s="236"/>
      <c r="H118" s="236"/>
      <c r="I118" s="236"/>
      <c r="J118" s="47"/>
      <c r="K118" s="61"/>
      <c r="L118" s="21"/>
      <c r="M118" s="21">
        <v>5580.8549999999996</v>
      </c>
      <c r="N118" s="21"/>
      <c r="O118" s="60">
        <f t="shared" si="6"/>
        <v>5580.8549999999996</v>
      </c>
      <c r="P118" s="235"/>
    </row>
    <row r="119" spans="1:16" x14ac:dyDescent="0.3">
      <c r="A119" s="226"/>
      <c r="B119" s="131" t="s">
        <v>166</v>
      </c>
      <c r="C119" s="226"/>
      <c r="D119" s="120" t="s">
        <v>167</v>
      </c>
      <c r="E119" s="235"/>
      <c r="F119" s="235"/>
      <c r="G119" s="236"/>
      <c r="H119" s="236"/>
      <c r="I119" s="236"/>
      <c r="J119" s="47"/>
      <c r="K119" s="61"/>
      <c r="L119" s="21"/>
      <c r="M119" s="21">
        <v>1857.8</v>
      </c>
      <c r="N119" s="21"/>
      <c r="O119" s="60">
        <f t="shared" si="6"/>
        <v>1857.8</v>
      </c>
      <c r="P119" s="235"/>
    </row>
    <row r="120" spans="1:16" x14ac:dyDescent="0.3">
      <c r="A120" s="164"/>
      <c r="B120" s="165">
        <v>9</v>
      </c>
      <c r="C120" s="239" t="s">
        <v>101</v>
      </c>
      <c r="D120" s="239"/>
      <c r="E120" s="239"/>
      <c r="F120" s="239"/>
      <c r="G120" s="166"/>
      <c r="H120" s="166"/>
      <c r="I120" s="166"/>
      <c r="J120" s="37"/>
      <c r="K120" s="38">
        <f>K111</f>
        <v>18.274999999999999</v>
      </c>
      <c r="L120" s="38">
        <f>SUM(L111:L119)</f>
        <v>1592.567</v>
      </c>
      <c r="M120" s="38">
        <f>M111+M112+M113+M114+M115+M116+M117+M118+M119</f>
        <v>28095.307000000001</v>
      </c>
      <c r="N120" s="38"/>
      <c r="O120" s="38">
        <f>O111+O112+O113+O114+O115+O116+O117+O118+O119</f>
        <v>29706.148999999998</v>
      </c>
      <c r="P120" s="166"/>
    </row>
    <row r="121" spans="1:16" ht="56.25" x14ac:dyDescent="0.3">
      <c r="A121" s="226" t="s">
        <v>66</v>
      </c>
      <c r="B121" s="119" t="s">
        <v>216</v>
      </c>
      <c r="C121" s="235" t="s">
        <v>106</v>
      </c>
      <c r="D121" s="235" t="s">
        <v>128</v>
      </c>
      <c r="E121" s="235" t="s">
        <v>168</v>
      </c>
      <c r="F121" s="235"/>
      <c r="G121" s="235" t="s">
        <v>200</v>
      </c>
      <c r="H121" s="235" t="s">
        <v>198</v>
      </c>
      <c r="I121" s="235" t="s">
        <v>199</v>
      </c>
      <c r="J121" s="107"/>
      <c r="K121" s="41">
        <v>0</v>
      </c>
      <c r="L121" s="41">
        <v>0</v>
      </c>
      <c r="M121" s="41">
        <v>0</v>
      </c>
      <c r="N121" s="36"/>
      <c r="O121" s="36">
        <f>K121+L121+M121</f>
        <v>0</v>
      </c>
      <c r="P121" s="277" t="s">
        <v>252</v>
      </c>
    </row>
    <row r="122" spans="1:16" ht="56.25" x14ac:dyDescent="0.3">
      <c r="A122" s="226"/>
      <c r="B122" s="119" t="s">
        <v>215</v>
      </c>
      <c r="C122" s="235"/>
      <c r="D122" s="235"/>
      <c r="E122" s="235"/>
      <c r="F122" s="235"/>
      <c r="G122" s="235"/>
      <c r="H122" s="235"/>
      <c r="I122" s="235"/>
      <c r="J122" s="107"/>
      <c r="K122" s="41"/>
      <c r="L122" s="41"/>
      <c r="M122" s="41"/>
      <c r="N122" s="36"/>
      <c r="O122" s="36">
        <f>K122+L122+M122</f>
        <v>0</v>
      </c>
      <c r="P122" s="235"/>
    </row>
    <row r="123" spans="1:16" ht="37.5" x14ac:dyDescent="0.3">
      <c r="A123" s="226"/>
      <c r="B123" s="119" t="s">
        <v>194</v>
      </c>
      <c r="C123" s="235"/>
      <c r="D123" s="235"/>
      <c r="E123" s="235"/>
      <c r="F123" s="235"/>
      <c r="G123" s="235"/>
      <c r="H123" s="235"/>
      <c r="I123" s="235"/>
      <c r="J123" s="107"/>
      <c r="K123" s="36"/>
      <c r="L123" s="36"/>
      <c r="M123" s="41">
        <v>250.96950000000001</v>
      </c>
      <c r="N123" s="36"/>
      <c r="O123" s="36">
        <f>K123+L123+M123</f>
        <v>250.96950000000001</v>
      </c>
      <c r="P123" s="235"/>
    </row>
    <row r="124" spans="1:16" x14ac:dyDescent="0.3">
      <c r="A124" s="164"/>
      <c r="B124" s="165">
        <v>3</v>
      </c>
      <c r="C124" s="239" t="s">
        <v>101</v>
      </c>
      <c r="D124" s="239"/>
      <c r="E124" s="239"/>
      <c r="F124" s="239"/>
      <c r="G124" s="166"/>
      <c r="H124" s="166"/>
      <c r="I124" s="166"/>
      <c r="J124" s="37"/>
      <c r="K124" s="38">
        <f>K121+K122</f>
        <v>0</v>
      </c>
      <c r="L124" s="38">
        <f>L121+L122</f>
        <v>0</v>
      </c>
      <c r="M124" s="38">
        <f>M121+M122+M123</f>
        <v>250.96950000000001</v>
      </c>
      <c r="N124" s="38">
        <f>N121+N122</f>
        <v>0</v>
      </c>
      <c r="O124" s="38">
        <f>O121+O122+O123</f>
        <v>250.96950000000001</v>
      </c>
      <c r="P124" s="166"/>
    </row>
    <row r="125" spans="1:16" ht="37.5" x14ac:dyDescent="0.3">
      <c r="A125" s="265" t="s">
        <v>208</v>
      </c>
      <c r="B125" s="188" t="s">
        <v>245</v>
      </c>
      <c r="C125" s="266" t="s">
        <v>106</v>
      </c>
      <c r="D125" s="104" t="s">
        <v>128</v>
      </c>
      <c r="E125" s="266" t="s">
        <v>244</v>
      </c>
      <c r="F125" s="266"/>
      <c r="G125" s="267" t="s">
        <v>349</v>
      </c>
      <c r="H125" s="267" t="s">
        <v>243</v>
      </c>
      <c r="I125" s="267" t="s">
        <v>243</v>
      </c>
      <c r="J125" s="132"/>
      <c r="K125" s="133"/>
      <c r="L125" s="133"/>
      <c r="M125" s="133"/>
      <c r="N125" s="21">
        <f>302.976+29.389</f>
        <v>332.36500000000001</v>
      </c>
      <c r="O125" s="21">
        <f>SUM(J125:N125)</f>
        <v>332.36500000000001</v>
      </c>
      <c r="P125" s="266" t="s">
        <v>350</v>
      </c>
    </row>
    <row r="126" spans="1:16" ht="75" x14ac:dyDescent="0.3">
      <c r="A126" s="265"/>
      <c r="B126" s="188" t="s">
        <v>246</v>
      </c>
      <c r="C126" s="266"/>
      <c r="D126" s="104" t="s">
        <v>167</v>
      </c>
      <c r="E126" s="266"/>
      <c r="F126" s="266"/>
      <c r="G126" s="267"/>
      <c r="H126" s="267"/>
      <c r="I126" s="267"/>
      <c r="J126" s="132"/>
      <c r="K126" s="133"/>
      <c r="L126" s="133"/>
      <c r="M126" s="133"/>
      <c r="N126" s="21">
        <f>291.999+7.5</f>
        <v>299.49900000000002</v>
      </c>
      <c r="O126" s="21">
        <f t="shared" ref="O126:O131" si="7">SUM(J126:N126)</f>
        <v>299.49900000000002</v>
      </c>
      <c r="P126" s="266"/>
    </row>
    <row r="127" spans="1:16" ht="75" x14ac:dyDescent="0.3">
      <c r="A127" s="265"/>
      <c r="B127" s="188" t="s">
        <v>247</v>
      </c>
      <c r="C127" s="266"/>
      <c r="D127" s="104" t="s">
        <v>167</v>
      </c>
      <c r="E127" s="266"/>
      <c r="F127" s="266"/>
      <c r="G127" s="267"/>
      <c r="H127" s="267"/>
      <c r="I127" s="267"/>
      <c r="J127" s="132"/>
      <c r="K127" s="133"/>
      <c r="L127" s="133"/>
      <c r="M127" s="133"/>
      <c r="N127" s="21">
        <f>10.976+21.889</f>
        <v>32.865000000000002</v>
      </c>
      <c r="O127" s="21">
        <f t="shared" si="7"/>
        <v>32.865000000000002</v>
      </c>
      <c r="P127" s="266"/>
    </row>
    <row r="128" spans="1:16" ht="37.5" x14ac:dyDescent="0.3">
      <c r="A128" s="265"/>
      <c r="B128" s="188" t="s">
        <v>248</v>
      </c>
      <c r="C128" s="266"/>
      <c r="D128" s="104" t="s">
        <v>128</v>
      </c>
      <c r="E128" s="266"/>
      <c r="F128" s="266"/>
      <c r="G128" s="267"/>
      <c r="H128" s="267"/>
      <c r="I128" s="267"/>
      <c r="J128" s="132"/>
      <c r="K128" s="133"/>
      <c r="L128" s="133"/>
      <c r="M128" s="133"/>
      <c r="N128" s="21">
        <f>772.678+1158.576+1113.685</f>
        <v>3044.9389999999999</v>
      </c>
      <c r="O128" s="21">
        <f t="shared" si="7"/>
        <v>3044.9389999999999</v>
      </c>
      <c r="P128" s="266"/>
    </row>
    <row r="129" spans="1:16" ht="37.5" x14ac:dyDescent="0.3">
      <c r="A129" s="265"/>
      <c r="B129" s="188" t="s">
        <v>249</v>
      </c>
      <c r="C129" s="266"/>
      <c r="D129" s="104" t="s">
        <v>167</v>
      </c>
      <c r="E129" s="266"/>
      <c r="F129" s="266"/>
      <c r="G129" s="267"/>
      <c r="H129" s="267"/>
      <c r="I129" s="267"/>
      <c r="J129" s="132"/>
      <c r="K129" s="133"/>
      <c r="L129" s="133"/>
      <c r="M129" s="133"/>
      <c r="N129" s="21">
        <v>1113.6849999999999</v>
      </c>
      <c r="O129" s="21">
        <f t="shared" si="7"/>
        <v>1113.6849999999999</v>
      </c>
      <c r="P129" s="266"/>
    </row>
    <row r="130" spans="1:16" ht="56.25" x14ac:dyDescent="0.3">
      <c r="A130" s="265"/>
      <c r="B130" s="188" t="s">
        <v>250</v>
      </c>
      <c r="C130" s="266"/>
      <c r="D130" s="104" t="s">
        <v>167</v>
      </c>
      <c r="E130" s="266"/>
      <c r="F130" s="266"/>
      <c r="G130" s="267"/>
      <c r="H130" s="267"/>
      <c r="I130" s="267"/>
      <c r="J130" s="132"/>
      <c r="K130" s="133"/>
      <c r="L130" s="133"/>
      <c r="M130" s="133"/>
      <c r="N130" s="21">
        <v>410.15300000000002</v>
      </c>
      <c r="O130" s="21">
        <f t="shared" si="7"/>
        <v>410.15300000000002</v>
      </c>
      <c r="P130" s="266"/>
    </row>
    <row r="131" spans="1:16" x14ac:dyDescent="0.3">
      <c r="A131" s="265"/>
      <c r="B131" s="138" t="s">
        <v>351</v>
      </c>
      <c r="C131" s="266"/>
      <c r="D131" s="104" t="s">
        <v>167</v>
      </c>
      <c r="E131" s="266"/>
      <c r="F131" s="266"/>
      <c r="G131" s="267"/>
      <c r="H131" s="267"/>
      <c r="I131" s="267"/>
      <c r="J131" s="132"/>
      <c r="K131" s="133"/>
      <c r="L131" s="133"/>
      <c r="M131" s="133"/>
      <c r="N131" s="21">
        <v>41.44</v>
      </c>
      <c r="O131" s="21">
        <f t="shared" si="7"/>
        <v>41.44</v>
      </c>
      <c r="P131" s="104"/>
    </row>
    <row r="132" spans="1:16" ht="19.5" thickBot="1" x14ac:dyDescent="0.35">
      <c r="A132" s="268">
        <v>7</v>
      </c>
      <c r="B132" s="268"/>
      <c r="C132" s="269" t="s">
        <v>101</v>
      </c>
      <c r="D132" s="269"/>
      <c r="E132" s="269"/>
      <c r="F132" s="269"/>
      <c r="G132" s="189"/>
      <c r="H132" s="189"/>
      <c r="I132" s="189"/>
      <c r="J132" s="108"/>
      <c r="K132" s="87"/>
      <c r="L132" s="87"/>
      <c r="M132" s="87"/>
      <c r="N132" s="87">
        <f>N125+N128</f>
        <v>3377.3040000000001</v>
      </c>
      <c r="O132" s="87">
        <f>O125+O128</f>
        <v>3377.3040000000001</v>
      </c>
      <c r="P132" s="190"/>
    </row>
    <row r="133" spans="1:16" ht="19.5" thickBot="1" x14ac:dyDescent="0.35">
      <c r="A133" s="229">
        <f>A132+B124+B120</f>
        <v>19</v>
      </c>
      <c r="B133" s="230"/>
      <c r="C133" s="231" t="s">
        <v>171</v>
      </c>
      <c r="D133" s="270"/>
      <c r="E133" s="270"/>
      <c r="F133" s="161" t="s">
        <v>355</v>
      </c>
      <c r="G133" s="159" t="s">
        <v>0</v>
      </c>
      <c r="H133" s="160" t="s">
        <v>0</v>
      </c>
      <c r="I133" s="160" t="s">
        <v>0</v>
      </c>
      <c r="J133" s="96" t="s">
        <v>0</v>
      </c>
      <c r="K133" s="97">
        <v>18.274999999999999</v>
      </c>
      <c r="L133" s="97">
        <v>1592.547</v>
      </c>
      <c r="M133" s="97">
        <v>28346.2765</v>
      </c>
      <c r="N133" s="97">
        <v>2977.16</v>
      </c>
      <c r="O133" s="97">
        <v>32934.258500000004</v>
      </c>
      <c r="P133" s="162" t="s">
        <v>0</v>
      </c>
    </row>
    <row r="134" spans="1:16" ht="19.5" thickBot="1" x14ac:dyDescent="0.35">
      <c r="A134" s="260">
        <f>A133+A109+A85+A55</f>
        <v>96</v>
      </c>
      <c r="B134" s="261"/>
      <c r="C134" s="262" t="s">
        <v>354</v>
      </c>
      <c r="D134" s="263"/>
      <c r="E134" s="263"/>
      <c r="F134" s="264"/>
      <c r="G134" s="191" t="s">
        <v>0</v>
      </c>
      <c r="H134" s="192" t="s">
        <v>0</v>
      </c>
      <c r="I134" s="192" t="s">
        <v>0</v>
      </c>
      <c r="J134" s="139" t="s">
        <v>0</v>
      </c>
      <c r="K134" s="140">
        <v>8440.0709999999981</v>
      </c>
      <c r="L134" s="140">
        <v>162316.56960000002</v>
      </c>
      <c r="M134" s="140">
        <v>230317.46250000002</v>
      </c>
      <c r="N134" s="140">
        <v>277747.50909999997</v>
      </c>
      <c r="O134" s="140">
        <v>678821.70129999996</v>
      </c>
      <c r="P134" s="193" t="s">
        <v>0</v>
      </c>
    </row>
  </sheetData>
  <mergeCells count="169">
    <mergeCell ref="P125:P130"/>
    <mergeCell ref="D69:D76"/>
    <mergeCell ref="E69:F76"/>
    <mergeCell ref="G69:G76"/>
    <mergeCell ref="H69:H76"/>
    <mergeCell ref="I69:I76"/>
    <mergeCell ref="P69:P76"/>
    <mergeCell ref="P80:P83"/>
    <mergeCell ref="A84:B84"/>
    <mergeCell ref="C84:F84"/>
    <mergeCell ref="A85:B85"/>
    <mergeCell ref="A86:P86"/>
    <mergeCell ref="E87:F87"/>
    <mergeCell ref="C88:F88"/>
    <mergeCell ref="A89:A92"/>
    <mergeCell ref="C89:C92"/>
    <mergeCell ref="D89:D92"/>
    <mergeCell ref="E89:F92"/>
    <mergeCell ref="G89:G92"/>
    <mergeCell ref="P89:P92"/>
    <mergeCell ref="P121:P123"/>
    <mergeCell ref="P96:P101"/>
    <mergeCell ref="E104:F107"/>
    <mergeCell ref="G104:G107"/>
    <mergeCell ref="A52:B52"/>
    <mergeCell ref="C52:F52"/>
    <mergeCell ref="E53:F53"/>
    <mergeCell ref="A93:B93"/>
    <mergeCell ref="C93:F93"/>
    <mergeCell ref="E94:F94"/>
    <mergeCell ref="C95:F95"/>
    <mergeCell ref="I125:I131"/>
    <mergeCell ref="H89:H92"/>
    <mergeCell ref="I89:I92"/>
    <mergeCell ref="I121:I123"/>
    <mergeCell ref="C108:F108"/>
    <mergeCell ref="A96:A102"/>
    <mergeCell ref="C96:C102"/>
    <mergeCell ref="E96:F102"/>
    <mergeCell ref="G96:G102"/>
    <mergeCell ref="H96:H102"/>
    <mergeCell ref="I96:I102"/>
    <mergeCell ref="A103:B103"/>
    <mergeCell ref="C103:F103"/>
    <mergeCell ref="A104:A107"/>
    <mergeCell ref="C104:C107"/>
    <mergeCell ref="D104:D107"/>
    <mergeCell ref="G125:G131"/>
    <mergeCell ref="H125:H131"/>
    <mergeCell ref="A132:B132"/>
    <mergeCell ref="C132:F132"/>
    <mergeCell ref="A133:B133"/>
    <mergeCell ref="C133:E133"/>
    <mergeCell ref="D121:D123"/>
    <mergeCell ref="E121:F123"/>
    <mergeCell ref="G121:G123"/>
    <mergeCell ref="H121:H123"/>
    <mergeCell ref="C120:F120"/>
    <mergeCell ref="A121:A123"/>
    <mergeCell ref="C121:C123"/>
    <mergeCell ref="A134:B134"/>
    <mergeCell ref="C134:F134"/>
    <mergeCell ref="C124:F124"/>
    <mergeCell ref="A125:A131"/>
    <mergeCell ref="C125:C131"/>
    <mergeCell ref="E125:F131"/>
    <mergeCell ref="C85:F85"/>
    <mergeCell ref="C68:F68"/>
    <mergeCell ref="A69:A76"/>
    <mergeCell ref="C69:C76"/>
    <mergeCell ref="A7:A21"/>
    <mergeCell ref="E7:F21"/>
    <mergeCell ref="G7:G21"/>
    <mergeCell ref="C54:F54"/>
    <mergeCell ref="A55:B55"/>
    <mergeCell ref="C55:F55"/>
    <mergeCell ref="A56:P56"/>
    <mergeCell ref="A57:A67"/>
    <mergeCell ref="C57:C67"/>
    <mergeCell ref="D57:D67"/>
    <mergeCell ref="E57:F67"/>
    <mergeCell ref="G57:G67"/>
    <mergeCell ref="H57:H67"/>
    <mergeCell ref="I57:I67"/>
    <mergeCell ref="P57:P67"/>
    <mergeCell ref="C77:F77"/>
    <mergeCell ref="P7:P21"/>
    <mergeCell ref="C8:C21"/>
    <mergeCell ref="A22:B22"/>
    <mergeCell ref="C22:F22"/>
    <mergeCell ref="E23:F23"/>
    <mergeCell ref="A24:B24"/>
    <mergeCell ref="C24:F24"/>
    <mergeCell ref="M1:P1"/>
    <mergeCell ref="A2:P2"/>
    <mergeCell ref="A3:A4"/>
    <mergeCell ref="E3:F4"/>
    <mergeCell ref="G3:I3"/>
    <mergeCell ref="J3:O3"/>
    <mergeCell ref="P3:P4"/>
    <mergeCell ref="E5:F5"/>
    <mergeCell ref="A6:P6"/>
    <mergeCell ref="B3:B4"/>
    <mergeCell ref="C3:C4"/>
    <mergeCell ref="D3:D4"/>
    <mergeCell ref="H7:H21"/>
    <mergeCell ref="I7:I21"/>
    <mergeCell ref="D8:D21"/>
    <mergeCell ref="E78:F78"/>
    <mergeCell ref="A80:A83"/>
    <mergeCell ref="C80:C83"/>
    <mergeCell ref="D80:D83"/>
    <mergeCell ref="E80:F83"/>
    <mergeCell ref="G80:G83"/>
    <mergeCell ref="H80:H83"/>
    <mergeCell ref="I80:I83"/>
    <mergeCell ref="C79:F79"/>
    <mergeCell ref="I104:I107"/>
    <mergeCell ref="P104:P107"/>
    <mergeCell ref="A108:B108"/>
    <mergeCell ref="A109:B109"/>
    <mergeCell ref="C109:F109"/>
    <mergeCell ref="A110:P110"/>
    <mergeCell ref="A111:A119"/>
    <mergeCell ref="C111:C119"/>
    <mergeCell ref="D111:D118"/>
    <mergeCell ref="E111:F119"/>
    <mergeCell ref="G111:G119"/>
    <mergeCell ref="H111:H119"/>
    <mergeCell ref="I111:I119"/>
    <mergeCell ref="P111:P119"/>
    <mergeCell ref="H104:H107"/>
    <mergeCell ref="N32:N33"/>
    <mergeCell ref="N34:N35"/>
    <mergeCell ref="N36:N37"/>
    <mergeCell ref="N40:N41"/>
    <mergeCell ref="B26:B27"/>
    <mergeCell ref="B28:B29"/>
    <mergeCell ref="B30:B31"/>
    <mergeCell ref="B32:B33"/>
    <mergeCell ref="B34:B35"/>
    <mergeCell ref="B36:B37"/>
    <mergeCell ref="B40:B41"/>
    <mergeCell ref="H25:H51"/>
    <mergeCell ref="I25:I51"/>
    <mergeCell ref="O26:O27"/>
    <mergeCell ref="O28:O29"/>
    <mergeCell ref="O30:O31"/>
    <mergeCell ref="O32:O33"/>
    <mergeCell ref="O34:O35"/>
    <mergeCell ref="O36:O37"/>
    <mergeCell ref="O40:O41"/>
    <mergeCell ref="P25:P51"/>
    <mergeCell ref="A25:A51"/>
    <mergeCell ref="B46:B47"/>
    <mergeCell ref="D40:D41"/>
    <mergeCell ref="C25:C51"/>
    <mergeCell ref="D26:D27"/>
    <mergeCell ref="D28:D29"/>
    <mergeCell ref="D30:D31"/>
    <mergeCell ref="D32:D33"/>
    <mergeCell ref="D34:D35"/>
    <mergeCell ref="D36:D37"/>
    <mergeCell ref="D46:D47"/>
    <mergeCell ref="E25:F51"/>
    <mergeCell ref="G25:G51"/>
    <mergeCell ref="N26:N27"/>
    <mergeCell ref="N28:N29"/>
    <mergeCell ref="N30:N31"/>
  </mergeCells>
  <pageMargins left="0.19444444444444445" right="0.19444444444444445" top="0.3888888888888889" bottom="0.19444444444444445" header="0" footer="0"/>
  <pageSetup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AF139"/>
  <sheetViews>
    <sheetView tabSelected="1" view="pageBreakPreview" zoomScale="70" zoomScaleNormal="70" zoomScaleSheetLayoutView="70" workbookViewId="0">
      <selection activeCell="H112" sqref="H112:H120"/>
    </sheetView>
  </sheetViews>
  <sheetFormatPr defaultRowHeight="15" x14ac:dyDescent="0.25"/>
  <cols>
    <col min="1" max="1" width="2.28515625" style="4" customWidth="1"/>
    <col min="2" max="2" width="6" style="5" customWidth="1"/>
    <col min="3" max="3" width="52.28515625" style="17" customWidth="1"/>
    <col min="4" max="4" width="19" style="5" customWidth="1"/>
    <col min="5" max="5" width="23.85546875" style="5" customWidth="1"/>
    <col min="6" max="6" width="33.140625" style="5" customWidth="1"/>
    <col min="7" max="7" width="17.42578125" style="5" customWidth="1"/>
    <col min="8" max="8" width="11.7109375" style="5" customWidth="1"/>
    <col min="9" max="9" width="12" style="5" customWidth="1"/>
    <col min="10" max="10" width="14.42578125" style="5" customWidth="1"/>
    <col min="11" max="12" width="13.28515625" style="5" customWidth="1"/>
    <col min="13" max="13" width="15.7109375" style="5" bestFit="1" customWidth="1"/>
    <col min="14" max="14" width="13.28515625" style="5" customWidth="1"/>
    <col min="15" max="16" width="17.140625" style="5" bestFit="1" customWidth="1"/>
    <col min="17" max="17" width="26.85546875" style="5" customWidth="1"/>
    <col min="18" max="18" width="16.140625" style="4" customWidth="1"/>
    <col min="19" max="32" width="9.140625" style="4"/>
    <col min="33" max="16384" width="9.140625" style="5"/>
  </cols>
  <sheetData>
    <row r="2" spans="1:18" ht="107.25" customHeight="1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85" t="s">
        <v>397</v>
      </c>
      <c r="O2" s="285"/>
      <c r="P2" s="285"/>
      <c r="Q2" s="285"/>
      <c r="R2" s="1"/>
    </row>
    <row r="3" spans="1:18" ht="23.25" customHeight="1" x14ac:dyDescent="0.25">
      <c r="A3" s="1"/>
      <c r="B3" s="295" t="s">
        <v>18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1"/>
    </row>
    <row r="4" spans="1:18" ht="89.25" customHeight="1" x14ac:dyDescent="0.25">
      <c r="A4" s="6"/>
      <c r="B4" s="288" t="s">
        <v>285</v>
      </c>
      <c r="C4" s="288" t="s">
        <v>286</v>
      </c>
      <c r="D4" s="288" t="s">
        <v>287</v>
      </c>
      <c r="E4" s="288" t="s">
        <v>288</v>
      </c>
      <c r="F4" s="288" t="s">
        <v>289</v>
      </c>
      <c r="G4" s="289"/>
      <c r="H4" s="288" t="s">
        <v>290</v>
      </c>
      <c r="I4" s="289"/>
      <c r="J4" s="289"/>
      <c r="K4" s="288" t="s">
        <v>291</v>
      </c>
      <c r="L4" s="289"/>
      <c r="M4" s="289"/>
      <c r="N4" s="289"/>
      <c r="O4" s="289"/>
      <c r="P4" s="289"/>
      <c r="Q4" s="297" t="s">
        <v>3</v>
      </c>
      <c r="R4" s="6"/>
    </row>
    <row r="5" spans="1:18" ht="56.25" x14ac:dyDescent="0.25">
      <c r="A5" s="6"/>
      <c r="B5" s="289"/>
      <c r="C5" s="289"/>
      <c r="D5" s="289"/>
      <c r="E5" s="289"/>
      <c r="F5" s="289"/>
      <c r="G5" s="289"/>
      <c r="H5" s="80" t="s">
        <v>292</v>
      </c>
      <c r="I5" s="80" t="s">
        <v>293</v>
      </c>
      <c r="J5" s="80" t="s">
        <v>294</v>
      </c>
      <c r="K5" s="81" t="s">
        <v>9</v>
      </c>
      <c r="L5" s="81" t="s">
        <v>8</v>
      </c>
      <c r="M5" s="81" t="s">
        <v>7</v>
      </c>
      <c r="N5" s="81" t="s">
        <v>6</v>
      </c>
      <c r="O5" s="81" t="s">
        <v>5</v>
      </c>
      <c r="P5" s="80" t="s">
        <v>295</v>
      </c>
      <c r="Q5" s="298"/>
      <c r="R5" s="6"/>
    </row>
    <row r="6" spans="1:18" ht="18.75" x14ac:dyDescent="0.25">
      <c r="A6" s="6"/>
      <c r="B6" s="80" t="s">
        <v>296</v>
      </c>
      <c r="C6" s="80" t="s">
        <v>297</v>
      </c>
      <c r="D6" s="80" t="s">
        <v>298</v>
      </c>
      <c r="E6" s="80" t="s">
        <v>299</v>
      </c>
      <c r="F6" s="288" t="s">
        <v>300</v>
      </c>
      <c r="G6" s="289"/>
      <c r="H6" s="80" t="s">
        <v>301</v>
      </c>
      <c r="I6" s="80" t="s">
        <v>302</v>
      </c>
      <c r="J6" s="80" t="s">
        <v>303</v>
      </c>
      <c r="K6" s="80" t="s">
        <v>304</v>
      </c>
      <c r="L6" s="80" t="s">
        <v>305</v>
      </c>
      <c r="M6" s="80" t="s">
        <v>306</v>
      </c>
      <c r="N6" s="80" t="s">
        <v>307</v>
      </c>
      <c r="O6" s="197" t="s">
        <v>308</v>
      </c>
      <c r="P6" s="80" t="s">
        <v>309</v>
      </c>
      <c r="Q6" s="80" t="s">
        <v>310</v>
      </c>
      <c r="R6" s="6"/>
    </row>
    <row r="7" spans="1:18" ht="18.75" x14ac:dyDescent="0.25">
      <c r="A7" s="6"/>
      <c r="B7" s="290" t="s">
        <v>81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6"/>
    </row>
    <row r="8" spans="1:18" ht="56.25" x14ac:dyDescent="0.25">
      <c r="A8" s="6"/>
      <c r="B8" s="301" t="s">
        <v>69</v>
      </c>
      <c r="C8" s="18" t="s">
        <v>86</v>
      </c>
      <c r="D8" s="70" t="s">
        <v>1</v>
      </c>
      <c r="E8" s="70" t="s">
        <v>2</v>
      </c>
      <c r="F8" s="266" t="s">
        <v>255</v>
      </c>
      <c r="G8" s="266"/>
      <c r="H8" s="299" t="s">
        <v>22</v>
      </c>
      <c r="I8" s="299" t="s">
        <v>22</v>
      </c>
      <c r="J8" s="299" t="s">
        <v>4</v>
      </c>
      <c r="K8" s="19" t="s">
        <v>0</v>
      </c>
      <c r="L8" s="20"/>
      <c r="M8" s="21">
        <v>35895.800000000003</v>
      </c>
      <c r="N8" s="21">
        <v>67124.7</v>
      </c>
      <c r="O8" s="22" t="s">
        <v>0</v>
      </c>
      <c r="P8" s="23">
        <f>SUM(L8:O8)</f>
        <v>103020.5</v>
      </c>
      <c r="Q8" s="300" t="s">
        <v>13</v>
      </c>
      <c r="R8" s="6"/>
    </row>
    <row r="9" spans="1:18" ht="37.5" x14ac:dyDescent="0.25">
      <c r="A9" s="6"/>
      <c r="B9" s="301"/>
      <c r="C9" s="24" t="s">
        <v>172</v>
      </c>
      <c r="D9" s="300" t="s">
        <v>21</v>
      </c>
      <c r="E9" s="300" t="s">
        <v>2</v>
      </c>
      <c r="F9" s="266"/>
      <c r="G9" s="266"/>
      <c r="H9" s="299"/>
      <c r="I9" s="299"/>
      <c r="J9" s="299"/>
      <c r="K9" s="19"/>
      <c r="L9" s="20"/>
      <c r="M9" s="21"/>
      <c r="N9" s="23"/>
      <c r="O9" s="22"/>
      <c r="P9" s="23"/>
      <c r="Q9" s="300"/>
      <c r="R9" s="6"/>
    </row>
    <row r="10" spans="1:18" ht="37.5" x14ac:dyDescent="0.25">
      <c r="A10" s="6"/>
      <c r="B10" s="301"/>
      <c r="C10" s="24" t="s">
        <v>173</v>
      </c>
      <c r="D10" s="300"/>
      <c r="E10" s="300"/>
      <c r="F10" s="266"/>
      <c r="G10" s="266"/>
      <c r="H10" s="299"/>
      <c r="I10" s="299"/>
      <c r="J10" s="299"/>
      <c r="K10" s="19"/>
      <c r="L10" s="20"/>
      <c r="M10" s="21"/>
      <c r="N10" s="23"/>
      <c r="O10" s="22"/>
      <c r="P10" s="23"/>
      <c r="Q10" s="300"/>
      <c r="R10" s="6"/>
    </row>
    <row r="11" spans="1:18" ht="37.5" x14ac:dyDescent="0.25">
      <c r="A11" s="6"/>
      <c r="B11" s="301"/>
      <c r="C11" s="24" t="s">
        <v>262</v>
      </c>
      <c r="D11" s="300"/>
      <c r="E11" s="300"/>
      <c r="F11" s="266"/>
      <c r="G11" s="266"/>
      <c r="H11" s="299"/>
      <c r="I11" s="299"/>
      <c r="J11" s="299"/>
      <c r="K11" s="19"/>
      <c r="L11" s="20"/>
      <c r="M11" s="21"/>
      <c r="N11" s="23"/>
      <c r="O11" s="22"/>
      <c r="P11" s="23"/>
      <c r="Q11" s="300"/>
      <c r="R11" s="6"/>
    </row>
    <row r="12" spans="1:18" ht="37.5" x14ac:dyDescent="0.25">
      <c r="A12" s="6"/>
      <c r="B12" s="301"/>
      <c r="C12" s="24" t="s">
        <v>261</v>
      </c>
      <c r="D12" s="300"/>
      <c r="E12" s="300"/>
      <c r="F12" s="266"/>
      <c r="G12" s="266"/>
      <c r="H12" s="299"/>
      <c r="I12" s="299"/>
      <c r="J12" s="299"/>
      <c r="K12" s="19"/>
      <c r="L12" s="20"/>
      <c r="M12" s="21"/>
      <c r="N12" s="23"/>
      <c r="O12" s="22"/>
      <c r="P12" s="23"/>
      <c r="Q12" s="300"/>
      <c r="R12" s="6"/>
    </row>
    <row r="13" spans="1:18" ht="37.5" x14ac:dyDescent="0.25">
      <c r="A13" s="6"/>
      <c r="B13" s="301"/>
      <c r="C13" s="24" t="s">
        <v>260</v>
      </c>
      <c r="D13" s="300"/>
      <c r="E13" s="300"/>
      <c r="F13" s="266"/>
      <c r="G13" s="266"/>
      <c r="H13" s="299"/>
      <c r="I13" s="299"/>
      <c r="J13" s="299"/>
      <c r="K13" s="19"/>
      <c r="L13" s="20"/>
      <c r="M13" s="21"/>
      <c r="N13" s="23"/>
      <c r="O13" s="22"/>
      <c r="P13" s="23"/>
      <c r="Q13" s="300"/>
      <c r="R13" s="6"/>
    </row>
    <row r="14" spans="1:18" ht="37.5" x14ac:dyDescent="0.25">
      <c r="A14" s="6"/>
      <c r="B14" s="301"/>
      <c r="C14" s="24" t="s">
        <v>174</v>
      </c>
      <c r="D14" s="300"/>
      <c r="E14" s="300"/>
      <c r="F14" s="266"/>
      <c r="G14" s="266"/>
      <c r="H14" s="299"/>
      <c r="I14" s="299"/>
      <c r="J14" s="299"/>
      <c r="K14" s="19"/>
      <c r="L14" s="20"/>
      <c r="M14" s="21"/>
      <c r="N14" s="23"/>
      <c r="O14" s="22"/>
      <c r="P14" s="23"/>
      <c r="Q14" s="300"/>
      <c r="R14" s="6"/>
    </row>
    <row r="15" spans="1:18" ht="37.5" x14ac:dyDescent="0.25">
      <c r="A15" s="6"/>
      <c r="B15" s="301"/>
      <c r="C15" s="24" t="s">
        <v>175</v>
      </c>
      <c r="D15" s="300"/>
      <c r="E15" s="300"/>
      <c r="F15" s="266"/>
      <c r="G15" s="266"/>
      <c r="H15" s="299"/>
      <c r="I15" s="299"/>
      <c r="J15" s="299"/>
      <c r="K15" s="19"/>
      <c r="L15" s="20"/>
      <c r="M15" s="21"/>
      <c r="N15" s="23"/>
      <c r="O15" s="22"/>
      <c r="P15" s="23"/>
      <c r="Q15" s="300"/>
      <c r="R15" s="6"/>
    </row>
    <row r="16" spans="1:18" ht="37.5" x14ac:dyDescent="0.25">
      <c r="A16" s="6"/>
      <c r="B16" s="301"/>
      <c r="C16" s="24" t="s">
        <v>259</v>
      </c>
      <c r="D16" s="300"/>
      <c r="E16" s="300"/>
      <c r="F16" s="266"/>
      <c r="G16" s="266"/>
      <c r="H16" s="299"/>
      <c r="I16" s="299"/>
      <c r="J16" s="299"/>
      <c r="K16" s="19"/>
      <c r="L16" s="20"/>
      <c r="M16" s="21"/>
      <c r="N16" s="23"/>
      <c r="O16" s="22"/>
      <c r="P16" s="23"/>
      <c r="Q16" s="300"/>
      <c r="R16" s="6"/>
    </row>
    <row r="17" spans="1:32" ht="37.5" x14ac:dyDescent="0.25">
      <c r="A17" s="6"/>
      <c r="B17" s="301"/>
      <c r="C17" s="24" t="s">
        <v>258</v>
      </c>
      <c r="D17" s="300"/>
      <c r="E17" s="300"/>
      <c r="F17" s="266"/>
      <c r="G17" s="266"/>
      <c r="H17" s="299"/>
      <c r="I17" s="299"/>
      <c r="J17" s="299"/>
      <c r="K17" s="19"/>
      <c r="L17" s="20"/>
      <c r="M17" s="21"/>
      <c r="N17" s="23"/>
      <c r="O17" s="22"/>
      <c r="P17" s="23"/>
      <c r="Q17" s="300"/>
      <c r="R17" s="6"/>
    </row>
    <row r="18" spans="1:32" ht="37.5" x14ac:dyDescent="0.25">
      <c r="A18" s="6"/>
      <c r="B18" s="301"/>
      <c r="C18" s="24" t="s">
        <v>176</v>
      </c>
      <c r="D18" s="300"/>
      <c r="E18" s="300"/>
      <c r="F18" s="266"/>
      <c r="G18" s="266"/>
      <c r="H18" s="299"/>
      <c r="I18" s="299"/>
      <c r="J18" s="299"/>
      <c r="K18" s="19"/>
      <c r="L18" s="20"/>
      <c r="M18" s="21"/>
      <c r="N18" s="23"/>
      <c r="O18" s="22"/>
      <c r="P18" s="23"/>
      <c r="Q18" s="300"/>
      <c r="R18" s="6"/>
    </row>
    <row r="19" spans="1:32" ht="37.5" x14ac:dyDescent="0.25">
      <c r="A19" s="6"/>
      <c r="B19" s="301"/>
      <c r="C19" s="18" t="s">
        <v>177</v>
      </c>
      <c r="D19" s="300"/>
      <c r="E19" s="300"/>
      <c r="F19" s="266"/>
      <c r="G19" s="266"/>
      <c r="H19" s="299"/>
      <c r="I19" s="299"/>
      <c r="J19" s="299"/>
      <c r="K19" s="19"/>
      <c r="L19" s="20"/>
      <c r="M19" s="21"/>
      <c r="N19" s="23"/>
      <c r="O19" s="22"/>
      <c r="P19" s="23"/>
      <c r="Q19" s="300"/>
      <c r="R19" s="6"/>
    </row>
    <row r="20" spans="1:32" ht="37.5" x14ac:dyDescent="0.25">
      <c r="A20" s="6"/>
      <c r="B20" s="301"/>
      <c r="C20" s="18" t="s">
        <v>256</v>
      </c>
      <c r="D20" s="300"/>
      <c r="E20" s="300"/>
      <c r="F20" s="266"/>
      <c r="G20" s="266"/>
      <c r="H20" s="299"/>
      <c r="I20" s="299"/>
      <c r="J20" s="299"/>
      <c r="K20" s="19"/>
      <c r="L20" s="20"/>
      <c r="M20" s="21"/>
      <c r="N20" s="23"/>
      <c r="O20" s="22"/>
      <c r="P20" s="23"/>
      <c r="Q20" s="300"/>
      <c r="R20" s="6"/>
    </row>
    <row r="21" spans="1:32" ht="37.5" x14ac:dyDescent="0.25">
      <c r="A21" s="6"/>
      <c r="B21" s="301"/>
      <c r="C21" s="18" t="s">
        <v>257</v>
      </c>
      <c r="D21" s="300"/>
      <c r="E21" s="300"/>
      <c r="F21" s="266"/>
      <c r="G21" s="266"/>
      <c r="H21" s="299"/>
      <c r="I21" s="299"/>
      <c r="J21" s="299"/>
      <c r="K21" s="19"/>
      <c r="L21" s="20"/>
      <c r="M21" s="21"/>
      <c r="N21" s="23"/>
      <c r="O21" s="22"/>
      <c r="P21" s="23"/>
      <c r="Q21" s="300"/>
      <c r="R21" s="6"/>
    </row>
    <row r="22" spans="1:32" s="8" customFormat="1" ht="37.5" x14ac:dyDescent="0.25">
      <c r="A22" s="6"/>
      <c r="B22" s="301"/>
      <c r="C22" s="18" t="s">
        <v>178</v>
      </c>
      <c r="D22" s="300"/>
      <c r="E22" s="300"/>
      <c r="F22" s="266"/>
      <c r="G22" s="266"/>
      <c r="H22" s="299"/>
      <c r="I22" s="299"/>
      <c r="J22" s="299"/>
      <c r="K22" s="19"/>
      <c r="L22" s="20"/>
      <c r="M22" s="21"/>
      <c r="N22" s="23"/>
      <c r="O22" s="22"/>
      <c r="P22" s="23"/>
      <c r="Q22" s="300"/>
      <c r="R22" s="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0" customFormat="1" ht="18.75" x14ac:dyDescent="0.25">
      <c r="A23" s="76"/>
      <c r="B23" s="292">
        <v>15</v>
      </c>
      <c r="C23" s="293"/>
      <c r="D23" s="287" t="s">
        <v>44</v>
      </c>
      <c r="E23" s="294"/>
      <c r="F23" s="294"/>
      <c r="G23" s="294"/>
      <c r="H23" s="25" t="s">
        <v>0</v>
      </c>
      <c r="I23" s="25" t="s">
        <v>0</v>
      </c>
      <c r="J23" s="25" t="s">
        <v>0</v>
      </c>
      <c r="K23" s="68" t="s">
        <v>0</v>
      </c>
      <c r="L23" s="26"/>
      <c r="M23" s="26">
        <f>M8</f>
        <v>35895.800000000003</v>
      </c>
      <c r="N23" s="26">
        <f>N8</f>
        <v>67124.7</v>
      </c>
      <c r="O23" s="27"/>
      <c r="P23" s="26">
        <f>P8</f>
        <v>103020.5</v>
      </c>
      <c r="Q23" s="28" t="s">
        <v>0</v>
      </c>
      <c r="R23" s="7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1" customFormat="1" ht="75" x14ac:dyDescent="0.25">
      <c r="A24" s="77"/>
      <c r="B24" s="67" t="s">
        <v>10</v>
      </c>
      <c r="C24" s="39" t="s">
        <v>17</v>
      </c>
      <c r="D24" s="67" t="s">
        <v>1</v>
      </c>
      <c r="E24" s="72" t="s">
        <v>2</v>
      </c>
      <c r="F24" s="274" t="s">
        <v>202</v>
      </c>
      <c r="G24" s="274"/>
      <c r="H24" s="71" t="s">
        <v>4</v>
      </c>
      <c r="I24" s="71" t="s">
        <v>36</v>
      </c>
      <c r="J24" s="71" t="s">
        <v>12</v>
      </c>
      <c r="K24" s="47"/>
      <c r="L24" s="47"/>
      <c r="M24" s="54">
        <v>118.37299999999999</v>
      </c>
      <c r="N24" s="54">
        <v>16.917999999999999</v>
      </c>
      <c r="O24" s="54">
        <v>38507.6181</v>
      </c>
      <c r="P24" s="60">
        <f>SUM(L24:O24)</f>
        <v>38642.909099999997</v>
      </c>
      <c r="Q24" s="82"/>
      <c r="R24" s="79"/>
    </row>
    <row r="25" spans="1:32" s="10" customFormat="1" ht="18.75" x14ac:dyDescent="0.25">
      <c r="A25" s="76"/>
      <c r="B25" s="68"/>
      <c r="C25" s="69">
        <v>1</v>
      </c>
      <c r="D25" s="287" t="s">
        <v>44</v>
      </c>
      <c r="E25" s="287"/>
      <c r="F25" s="287"/>
      <c r="G25" s="287"/>
      <c r="H25" s="25"/>
      <c r="I25" s="25"/>
      <c r="J25" s="25"/>
      <c r="K25" s="68"/>
      <c r="L25" s="26"/>
      <c r="M25" s="26">
        <f>M24</f>
        <v>118.37299999999999</v>
      </c>
      <c r="N25" s="26">
        <f>N24</f>
        <v>16.917999999999999</v>
      </c>
      <c r="O25" s="26">
        <f>O24</f>
        <v>38507.6181</v>
      </c>
      <c r="P25" s="26">
        <f>P24</f>
        <v>38642.909099999997</v>
      </c>
      <c r="Q25" s="28"/>
      <c r="R25" s="7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2" customFormat="1" ht="56.25" x14ac:dyDescent="0.25">
      <c r="A26" s="6"/>
      <c r="B26" s="218" t="s">
        <v>14</v>
      </c>
      <c r="C26" s="18" t="s">
        <v>86</v>
      </c>
      <c r="D26" s="333" t="s">
        <v>1</v>
      </c>
      <c r="E26" s="70" t="s">
        <v>2</v>
      </c>
      <c r="F26" s="336" t="s">
        <v>275</v>
      </c>
      <c r="G26" s="337"/>
      <c r="H26" s="281" t="s">
        <v>15</v>
      </c>
      <c r="I26" s="342" t="s">
        <v>16</v>
      </c>
      <c r="J26" s="342" t="s">
        <v>39</v>
      </c>
      <c r="K26" s="19" t="s">
        <v>0</v>
      </c>
      <c r="L26" s="20"/>
      <c r="M26" s="21"/>
      <c r="N26" s="21"/>
      <c r="O26" s="135">
        <v>30111.017</v>
      </c>
      <c r="P26" s="23">
        <f>SUM(L26:O26)</f>
        <v>30111.017</v>
      </c>
      <c r="Q26" s="281" t="s">
        <v>279</v>
      </c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12" customFormat="1" ht="37.5" customHeight="1" x14ac:dyDescent="0.25">
      <c r="A27" s="6"/>
      <c r="B27" s="284"/>
      <c r="C27" s="329" t="s">
        <v>359</v>
      </c>
      <c r="D27" s="334"/>
      <c r="E27" s="333" t="s">
        <v>63</v>
      </c>
      <c r="F27" s="338"/>
      <c r="G27" s="339"/>
      <c r="H27" s="282"/>
      <c r="I27" s="343"/>
      <c r="J27" s="343"/>
      <c r="K27" s="345"/>
      <c r="L27" s="345"/>
      <c r="M27" s="345"/>
      <c r="N27" s="345"/>
      <c r="O27" s="206">
        <v>316.76400000000001</v>
      </c>
      <c r="P27" s="347">
        <f>O27</f>
        <v>316.76400000000001</v>
      </c>
      <c r="Q27" s="282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2" customFormat="1" ht="15" customHeight="1" x14ac:dyDescent="0.25">
      <c r="A28" s="6"/>
      <c r="B28" s="284"/>
      <c r="C28" s="330"/>
      <c r="D28" s="334"/>
      <c r="E28" s="335"/>
      <c r="F28" s="338"/>
      <c r="G28" s="339"/>
      <c r="H28" s="282"/>
      <c r="I28" s="343"/>
      <c r="J28" s="343"/>
      <c r="K28" s="346"/>
      <c r="L28" s="346"/>
      <c r="M28" s="346"/>
      <c r="N28" s="346"/>
      <c r="O28" s="207"/>
      <c r="P28" s="348"/>
      <c r="Q28" s="282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2" customFormat="1" ht="37.5" customHeight="1" x14ac:dyDescent="0.25">
      <c r="A29" s="6"/>
      <c r="B29" s="284"/>
      <c r="C29" s="302" t="s">
        <v>360</v>
      </c>
      <c r="D29" s="334"/>
      <c r="E29" s="333" t="s">
        <v>63</v>
      </c>
      <c r="F29" s="338"/>
      <c r="G29" s="339"/>
      <c r="H29" s="282"/>
      <c r="I29" s="343"/>
      <c r="J29" s="343"/>
      <c r="K29" s="345"/>
      <c r="L29" s="345"/>
      <c r="M29" s="345"/>
      <c r="N29" s="345"/>
      <c r="O29" s="206">
        <v>302.54180000000002</v>
      </c>
      <c r="P29" s="347">
        <f>O29</f>
        <v>302.54180000000002</v>
      </c>
      <c r="Q29" s="282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2" customFormat="1" ht="15" customHeight="1" x14ac:dyDescent="0.25">
      <c r="A30" s="6"/>
      <c r="B30" s="284"/>
      <c r="C30" s="303"/>
      <c r="D30" s="334"/>
      <c r="E30" s="335"/>
      <c r="F30" s="338"/>
      <c r="G30" s="339"/>
      <c r="H30" s="282"/>
      <c r="I30" s="343"/>
      <c r="J30" s="343"/>
      <c r="K30" s="346"/>
      <c r="L30" s="346"/>
      <c r="M30" s="346"/>
      <c r="N30" s="346"/>
      <c r="O30" s="207"/>
      <c r="P30" s="348"/>
      <c r="Q30" s="282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12" customFormat="1" ht="37.5" customHeight="1" x14ac:dyDescent="0.25">
      <c r="A31" s="6"/>
      <c r="B31" s="284"/>
      <c r="C31" s="331" t="s">
        <v>361</v>
      </c>
      <c r="D31" s="334"/>
      <c r="E31" s="333" t="s">
        <v>63</v>
      </c>
      <c r="F31" s="338"/>
      <c r="G31" s="339"/>
      <c r="H31" s="282"/>
      <c r="I31" s="343"/>
      <c r="J31" s="343"/>
      <c r="K31" s="345"/>
      <c r="L31" s="345"/>
      <c r="M31" s="345"/>
      <c r="N31" s="345"/>
      <c r="O31" s="206">
        <v>151.172</v>
      </c>
      <c r="P31" s="347">
        <f>O31</f>
        <v>151.172</v>
      </c>
      <c r="Q31" s="282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12" customFormat="1" ht="15" customHeight="1" x14ac:dyDescent="0.25">
      <c r="A32" s="6"/>
      <c r="B32" s="284"/>
      <c r="C32" s="332"/>
      <c r="D32" s="334"/>
      <c r="E32" s="335"/>
      <c r="F32" s="338"/>
      <c r="G32" s="339"/>
      <c r="H32" s="282"/>
      <c r="I32" s="343"/>
      <c r="J32" s="343"/>
      <c r="K32" s="346"/>
      <c r="L32" s="346"/>
      <c r="M32" s="346"/>
      <c r="N32" s="346"/>
      <c r="O32" s="207"/>
      <c r="P32" s="348"/>
      <c r="Q32" s="282"/>
      <c r="R32" s="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12" customFormat="1" ht="37.5" customHeight="1" x14ac:dyDescent="0.25">
      <c r="A33" s="6"/>
      <c r="B33" s="284"/>
      <c r="C33" s="331" t="s">
        <v>362</v>
      </c>
      <c r="D33" s="334"/>
      <c r="E33" s="333" t="s">
        <v>63</v>
      </c>
      <c r="F33" s="338"/>
      <c r="G33" s="339"/>
      <c r="H33" s="282"/>
      <c r="I33" s="343"/>
      <c r="J33" s="343"/>
      <c r="K33" s="345"/>
      <c r="L33" s="345"/>
      <c r="M33" s="345"/>
      <c r="N33" s="345"/>
      <c r="O33" s="206">
        <v>550.19500000000005</v>
      </c>
      <c r="P33" s="347">
        <f>O33</f>
        <v>550.19500000000005</v>
      </c>
      <c r="Q33" s="282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12" customFormat="1" ht="15" customHeight="1" x14ac:dyDescent="0.25">
      <c r="A34" s="6"/>
      <c r="B34" s="284"/>
      <c r="C34" s="332"/>
      <c r="D34" s="334"/>
      <c r="E34" s="335"/>
      <c r="F34" s="338"/>
      <c r="G34" s="339"/>
      <c r="H34" s="282"/>
      <c r="I34" s="343"/>
      <c r="J34" s="343"/>
      <c r="K34" s="346"/>
      <c r="L34" s="346"/>
      <c r="M34" s="346"/>
      <c r="N34" s="346"/>
      <c r="O34" s="207"/>
      <c r="P34" s="348"/>
      <c r="Q34" s="282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2" customFormat="1" ht="37.5" customHeight="1" x14ac:dyDescent="0.25">
      <c r="A35" s="6"/>
      <c r="B35" s="284"/>
      <c r="C35" s="331" t="s">
        <v>363</v>
      </c>
      <c r="D35" s="334"/>
      <c r="E35" s="333" t="s">
        <v>63</v>
      </c>
      <c r="F35" s="338"/>
      <c r="G35" s="339"/>
      <c r="H35" s="282"/>
      <c r="I35" s="343"/>
      <c r="J35" s="343"/>
      <c r="K35" s="345"/>
      <c r="L35" s="345"/>
      <c r="M35" s="345"/>
      <c r="N35" s="345"/>
      <c r="O35" s="206">
        <v>457.26900000000001</v>
      </c>
      <c r="P35" s="347">
        <f>O35</f>
        <v>457.26900000000001</v>
      </c>
      <c r="Q35" s="282"/>
      <c r="R35" s="6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2" customFormat="1" ht="15" customHeight="1" x14ac:dyDescent="0.25">
      <c r="A36" s="6"/>
      <c r="B36" s="284"/>
      <c r="C36" s="332"/>
      <c r="D36" s="334"/>
      <c r="E36" s="335"/>
      <c r="F36" s="338"/>
      <c r="G36" s="339"/>
      <c r="H36" s="282"/>
      <c r="I36" s="343"/>
      <c r="J36" s="343"/>
      <c r="K36" s="346"/>
      <c r="L36" s="346"/>
      <c r="M36" s="346"/>
      <c r="N36" s="346"/>
      <c r="O36" s="207"/>
      <c r="P36" s="348"/>
      <c r="Q36" s="282"/>
      <c r="R36" s="6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12" customFormat="1" ht="37.5" customHeight="1" x14ac:dyDescent="0.25">
      <c r="A37" s="6"/>
      <c r="B37" s="284"/>
      <c r="C37" s="302" t="s">
        <v>364</v>
      </c>
      <c r="D37" s="334"/>
      <c r="E37" s="333" t="s">
        <v>63</v>
      </c>
      <c r="F37" s="338"/>
      <c r="G37" s="339"/>
      <c r="H37" s="282"/>
      <c r="I37" s="343"/>
      <c r="J37" s="343"/>
      <c r="K37" s="345"/>
      <c r="L37" s="345"/>
      <c r="M37" s="345"/>
      <c r="N37" s="345"/>
      <c r="O37" s="206">
        <v>85.445000000000007</v>
      </c>
      <c r="P37" s="347">
        <f>O37</f>
        <v>85.445000000000007</v>
      </c>
      <c r="Q37" s="282"/>
      <c r="R37" s="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12" customFormat="1" ht="15" customHeight="1" x14ac:dyDescent="0.25">
      <c r="A38" s="6"/>
      <c r="B38" s="284"/>
      <c r="C38" s="303"/>
      <c r="D38" s="334"/>
      <c r="E38" s="335"/>
      <c r="F38" s="338"/>
      <c r="G38" s="339"/>
      <c r="H38" s="282"/>
      <c r="I38" s="343"/>
      <c r="J38" s="343"/>
      <c r="K38" s="346"/>
      <c r="L38" s="346"/>
      <c r="M38" s="346"/>
      <c r="N38" s="346"/>
      <c r="O38" s="207"/>
      <c r="P38" s="348"/>
      <c r="Q38" s="282"/>
      <c r="R38" s="6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12" customFormat="1" ht="37.5" x14ac:dyDescent="0.25">
      <c r="A39" s="6"/>
      <c r="B39" s="284"/>
      <c r="C39" s="198" t="s">
        <v>365</v>
      </c>
      <c r="D39" s="334"/>
      <c r="E39" s="195" t="s">
        <v>63</v>
      </c>
      <c r="F39" s="338"/>
      <c r="G39" s="339"/>
      <c r="H39" s="282"/>
      <c r="I39" s="343"/>
      <c r="J39" s="343"/>
      <c r="K39" s="19"/>
      <c r="L39" s="20"/>
      <c r="M39" s="21"/>
      <c r="N39" s="21"/>
      <c r="O39" s="135">
        <v>12.098800000000001</v>
      </c>
      <c r="P39" s="23">
        <f>O39</f>
        <v>12.098800000000001</v>
      </c>
      <c r="Q39" s="282"/>
      <c r="R39" s="6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12" customFormat="1" ht="37.5" x14ac:dyDescent="0.25">
      <c r="A40" s="6"/>
      <c r="B40" s="284"/>
      <c r="C40" s="198" t="s">
        <v>366</v>
      </c>
      <c r="D40" s="334"/>
      <c r="E40" s="195" t="s">
        <v>63</v>
      </c>
      <c r="F40" s="338"/>
      <c r="G40" s="339"/>
      <c r="H40" s="282"/>
      <c r="I40" s="343"/>
      <c r="J40" s="343"/>
      <c r="K40" s="19"/>
      <c r="L40" s="20"/>
      <c r="M40" s="21"/>
      <c r="N40" s="21"/>
      <c r="O40" s="135">
        <v>38.844000000000001</v>
      </c>
      <c r="P40" s="23">
        <f>O40</f>
        <v>38.844000000000001</v>
      </c>
      <c r="Q40" s="282"/>
      <c r="R40" s="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2" customFormat="1" ht="37.5" customHeight="1" x14ac:dyDescent="0.25">
      <c r="A41" s="6"/>
      <c r="B41" s="284"/>
      <c r="C41" s="302" t="s">
        <v>367</v>
      </c>
      <c r="D41" s="334"/>
      <c r="E41" s="333" t="s">
        <v>63</v>
      </c>
      <c r="F41" s="338"/>
      <c r="G41" s="339"/>
      <c r="H41" s="282"/>
      <c r="I41" s="343"/>
      <c r="J41" s="343"/>
      <c r="K41" s="345"/>
      <c r="L41" s="345"/>
      <c r="M41" s="345"/>
      <c r="N41" s="345"/>
      <c r="O41" s="206">
        <v>117.369</v>
      </c>
      <c r="P41" s="347">
        <f>O41</f>
        <v>117.369</v>
      </c>
      <c r="Q41" s="282"/>
      <c r="R41" s="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12" customFormat="1" ht="15" customHeight="1" x14ac:dyDescent="0.25">
      <c r="A42" s="6"/>
      <c r="B42" s="284"/>
      <c r="C42" s="303"/>
      <c r="D42" s="334"/>
      <c r="E42" s="335"/>
      <c r="F42" s="338"/>
      <c r="G42" s="339"/>
      <c r="H42" s="282"/>
      <c r="I42" s="343"/>
      <c r="J42" s="343"/>
      <c r="K42" s="346"/>
      <c r="L42" s="346"/>
      <c r="M42" s="346"/>
      <c r="N42" s="346"/>
      <c r="O42" s="207"/>
      <c r="P42" s="348"/>
      <c r="Q42" s="282"/>
      <c r="R42" s="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12" customFormat="1" ht="37.5" customHeight="1" x14ac:dyDescent="0.25">
      <c r="A43" s="6"/>
      <c r="B43" s="284"/>
      <c r="C43" s="198" t="s">
        <v>368</v>
      </c>
      <c r="D43" s="334"/>
      <c r="E43" s="195" t="s">
        <v>63</v>
      </c>
      <c r="F43" s="338"/>
      <c r="G43" s="339"/>
      <c r="H43" s="282"/>
      <c r="I43" s="343"/>
      <c r="J43" s="343"/>
      <c r="K43" s="19"/>
      <c r="L43" s="20"/>
      <c r="M43" s="21"/>
      <c r="N43" s="21"/>
      <c r="O43" s="135">
        <v>51.744</v>
      </c>
      <c r="P43" s="23">
        <f t="shared" ref="P43:P52" si="0">O43</f>
        <v>51.744</v>
      </c>
      <c r="Q43" s="282"/>
      <c r="R43" s="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s="12" customFormat="1" ht="56.25" x14ac:dyDescent="0.25">
      <c r="A44" s="6"/>
      <c r="B44" s="284"/>
      <c r="C44" s="198" t="s">
        <v>369</v>
      </c>
      <c r="D44" s="334"/>
      <c r="E44" s="195" t="s">
        <v>63</v>
      </c>
      <c r="F44" s="338"/>
      <c r="G44" s="339"/>
      <c r="H44" s="282"/>
      <c r="I44" s="343"/>
      <c r="J44" s="343"/>
      <c r="K44" s="19"/>
      <c r="L44" s="20"/>
      <c r="M44" s="21"/>
      <c r="N44" s="21"/>
      <c r="O44" s="135">
        <v>77.817999999999998</v>
      </c>
      <c r="P44" s="23">
        <f t="shared" si="0"/>
        <v>77.817999999999998</v>
      </c>
      <c r="Q44" s="282"/>
      <c r="R44" s="6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s="12" customFormat="1" ht="37.5" x14ac:dyDescent="0.25">
      <c r="A45" s="6"/>
      <c r="B45" s="284"/>
      <c r="C45" s="198" t="s">
        <v>370</v>
      </c>
      <c r="D45" s="334"/>
      <c r="E45" s="195" t="s">
        <v>63</v>
      </c>
      <c r="F45" s="338"/>
      <c r="G45" s="339"/>
      <c r="H45" s="282"/>
      <c r="I45" s="343"/>
      <c r="J45" s="343"/>
      <c r="K45" s="19"/>
      <c r="L45" s="20"/>
      <c r="M45" s="21"/>
      <c r="N45" s="21"/>
      <c r="O45" s="135">
        <v>108.483</v>
      </c>
      <c r="P45" s="23">
        <f t="shared" si="0"/>
        <v>108.483</v>
      </c>
      <c r="Q45" s="282"/>
      <c r="R45" s="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s="12" customFormat="1" ht="56.25" x14ac:dyDescent="0.25">
      <c r="A46" s="6"/>
      <c r="B46" s="284"/>
      <c r="C46" s="198" t="s">
        <v>371</v>
      </c>
      <c r="D46" s="334"/>
      <c r="E46" s="195" t="s">
        <v>63</v>
      </c>
      <c r="F46" s="338"/>
      <c r="G46" s="339"/>
      <c r="H46" s="282"/>
      <c r="I46" s="343"/>
      <c r="J46" s="343"/>
      <c r="K46" s="19"/>
      <c r="L46" s="20"/>
      <c r="M46" s="21"/>
      <c r="N46" s="21"/>
      <c r="O46" s="135">
        <v>47</v>
      </c>
      <c r="P46" s="23">
        <f t="shared" si="0"/>
        <v>47</v>
      </c>
      <c r="Q46" s="282"/>
      <c r="R46" s="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s="12" customFormat="1" ht="18.75" x14ac:dyDescent="0.25">
      <c r="A47" s="6"/>
      <c r="B47" s="284"/>
      <c r="C47" s="302" t="s">
        <v>372</v>
      </c>
      <c r="D47" s="334"/>
      <c r="E47" s="333" t="s">
        <v>63</v>
      </c>
      <c r="F47" s="338"/>
      <c r="G47" s="339"/>
      <c r="H47" s="282"/>
      <c r="I47" s="343"/>
      <c r="J47" s="343"/>
      <c r="K47" s="19"/>
      <c r="L47" s="20"/>
      <c r="M47" s="21"/>
      <c r="N47" s="21"/>
      <c r="O47" s="135">
        <v>20.63</v>
      </c>
      <c r="P47" s="23">
        <f t="shared" si="0"/>
        <v>20.63</v>
      </c>
      <c r="Q47" s="282"/>
      <c r="R47" s="6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12" customFormat="1" ht="18.75" x14ac:dyDescent="0.25">
      <c r="A48" s="6"/>
      <c r="B48" s="284"/>
      <c r="C48" s="303"/>
      <c r="D48" s="334"/>
      <c r="E48" s="335"/>
      <c r="F48" s="338"/>
      <c r="G48" s="339"/>
      <c r="H48" s="282"/>
      <c r="I48" s="343"/>
      <c r="J48" s="343"/>
      <c r="K48" s="19"/>
      <c r="L48" s="20"/>
      <c r="M48" s="21"/>
      <c r="N48" s="21"/>
      <c r="O48" s="135">
        <v>4.1379999999999999</v>
      </c>
      <c r="P48" s="23">
        <f t="shared" si="0"/>
        <v>4.1379999999999999</v>
      </c>
      <c r="Q48" s="282"/>
      <c r="R48" s="6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12" customFormat="1" ht="37.5" x14ac:dyDescent="0.25">
      <c r="A49" s="6"/>
      <c r="B49" s="284"/>
      <c r="C49" s="198" t="s">
        <v>373</v>
      </c>
      <c r="D49" s="334"/>
      <c r="E49" s="195" t="s">
        <v>63</v>
      </c>
      <c r="F49" s="338"/>
      <c r="G49" s="339"/>
      <c r="H49" s="282"/>
      <c r="I49" s="343"/>
      <c r="J49" s="343"/>
      <c r="K49" s="19"/>
      <c r="L49" s="20"/>
      <c r="M49" s="21"/>
      <c r="N49" s="21"/>
      <c r="O49" s="135">
        <v>629.52099999999996</v>
      </c>
      <c r="P49" s="23">
        <f t="shared" si="0"/>
        <v>629.52099999999996</v>
      </c>
      <c r="Q49" s="282"/>
      <c r="R49" s="6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12" customFormat="1" ht="37.5" x14ac:dyDescent="0.25">
      <c r="A50" s="6"/>
      <c r="B50" s="284"/>
      <c r="C50" s="198" t="s">
        <v>374</v>
      </c>
      <c r="D50" s="334"/>
      <c r="E50" s="195" t="s">
        <v>63</v>
      </c>
      <c r="F50" s="338"/>
      <c r="G50" s="339"/>
      <c r="H50" s="282"/>
      <c r="I50" s="343"/>
      <c r="J50" s="343"/>
      <c r="K50" s="19"/>
      <c r="L50" s="20"/>
      <c r="M50" s="21"/>
      <c r="N50" s="21"/>
      <c r="O50" s="135">
        <v>567.39700000000005</v>
      </c>
      <c r="P50" s="23">
        <f t="shared" si="0"/>
        <v>567.39700000000005</v>
      </c>
      <c r="Q50" s="282"/>
      <c r="R50" s="6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12" customFormat="1" ht="56.25" x14ac:dyDescent="0.25">
      <c r="A51" s="6"/>
      <c r="B51" s="284"/>
      <c r="C51" s="198" t="s">
        <v>375</v>
      </c>
      <c r="D51" s="334"/>
      <c r="E51" s="195" t="s">
        <v>63</v>
      </c>
      <c r="F51" s="338"/>
      <c r="G51" s="339"/>
      <c r="H51" s="282"/>
      <c r="I51" s="343"/>
      <c r="J51" s="343"/>
      <c r="K51" s="19"/>
      <c r="L51" s="20"/>
      <c r="M51" s="21"/>
      <c r="N51" s="21"/>
      <c r="O51" s="135">
        <v>502.48</v>
      </c>
      <c r="P51" s="23">
        <f t="shared" si="0"/>
        <v>502.48</v>
      </c>
      <c r="Q51" s="282"/>
      <c r="R51" s="6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s="12" customFormat="1" ht="37.5" x14ac:dyDescent="0.25">
      <c r="A52" s="6"/>
      <c r="B52" s="219"/>
      <c r="C52" s="198" t="s">
        <v>376</v>
      </c>
      <c r="D52" s="335"/>
      <c r="E52" s="195" t="s">
        <v>63</v>
      </c>
      <c r="F52" s="340"/>
      <c r="G52" s="341"/>
      <c r="H52" s="283"/>
      <c r="I52" s="344"/>
      <c r="J52" s="344"/>
      <c r="K52" s="19"/>
      <c r="L52" s="20"/>
      <c r="M52" s="21"/>
      <c r="N52" s="21"/>
      <c r="O52" s="135">
        <v>498.59</v>
      </c>
      <c r="P52" s="23">
        <f t="shared" si="0"/>
        <v>498.59</v>
      </c>
      <c r="Q52" s="283"/>
      <c r="R52" s="6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s="12" customFormat="1" ht="18.75" x14ac:dyDescent="0.25">
      <c r="A53" s="6"/>
      <c r="B53" s="293">
        <v>19</v>
      </c>
      <c r="C53" s="293"/>
      <c r="D53" s="287" t="s">
        <v>44</v>
      </c>
      <c r="E53" s="287"/>
      <c r="F53" s="287"/>
      <c r="G53" s="287"/>
      <c r="H53" s="25"/>
      <c r="I53" s="25"/>
      <c r="J53" s="25"/>
      <c r="K53" s="68"/>
      <c r="L53" s="26"/>
      <c r="M53" s="26"/>
      <c r="N53" s="26"/>
      <c r="O53" s="26">
        <f>O26</f>
        <v>30111.017</v>
      </c>
      <c r="P53" s="26">
        <f>P26</f>
        <v>30111.017</v>
      </c>
      <c r="Q53" s="28"/>
      <c r="R53" s="6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s="12" customFormat="1" ht="93.75" x14ac:dyDescent="0.25">
      <c r="A54" s="6"/>
      <c r="B54" s="29" t="s">
        <v>109</v>
      </c>
      <c r="C54" s="30" t="s">
        <v>41</v>
      </c>
      <c r="D54" s="70" t="s">
        <v>21</v>
      </c>
      <c r="E54" s="70" t="s">
        <v>2</v>
      </c>
      <c r="F54" s="266" t="s">
        <v>42</v>
      </c>
      <c r="G54" s="266"/>
      <c r="H54" s="73" t="s">
        <v>16</v>
      </c>
      <c r="I54" s="73" t="s">
        <v>39</v>
      </c>
      <c r="J54" s="73" t="s">
        <v>39</v>
      </c>
      <c r="K54" s="31" t="s">
        <v>0</v>
      </c>
      <c r="L54" s="32">
        <v>114.932</v>
      </c>
      <c r="M54" s="32">
        <v>117.535</v>
      </c>
      <c r="N54" s="32">
        <v>148.1</v>
      </c>
      <c r="O54" s="32"/>
      <c r="P54" s="33">
        <f>SUM(L54:O54)</f>
        <v>380.56700000000001</v>
      </c>
      <c r="Q54" s="71" t="s">
        <v>67</v>
      </c>
      <c r="R54" s="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s="12" customFormat="1" ht="19.5" thickBot="1" x14ac:dyDescent="0.3">
      <c r="A55" s="6"/>
      <c r="B55" s="320">
        <v>1</v>
      </c>
      <c r="C55" s="320"/>
      <c r="D55" s="314" t="s">
        <v>44</v>
      </c>
      <c r="E55" s="314"/>
      <c r="F55" s="314"/>
      <c r="G55" s="314"/>
      <c r="H55" s="85"/>
      <c r="I55" s="85"/>
      <c r="J55" s="85"/>
      <c r="K55" s="86"/>
      <c r="L55" s="87">
        <f>L54</f>
        <v>114.932</v>
      </c>
      <c r="M55" s="87">
        <f t="shared" ref="M55:P55" si="1">M54</f>
        <v>117.535</v>
      </c>
      <c r="N55" s="87">
        <f t="shared" si="1"/>
        <v>148.1</v>
      </c>
      <c r="O55" s="87">
        <f t="shared" si="1"/>
        <v>0</v>
      </c>
      <c r="P55" s="87">
        <f t="shared" si="1"/>
        <v>380.56700000000001</v>
      </c>
      <c r="Q55" s="88"/>
      <c r="R55" s="6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9.5" thickBot="1" x14ac:dyDescent="0.3">
      <c r="A56" s="6"/>
      <c r="B56" s="306">
        <f>B23+C25+B53+B55</f>
        <v>36</v>
      </c>
      <c r="C56" s="307"/>
      <c r="D56" s="311" t="s">
        <v>70</v>
      </c>
      <c r="E56" s="311"/>
      <c r="F56" s="311"/>
      <c r="G56" s="311"/>
      <c r="H56" s="94" t="s">
        <v>0</v>
      </c>
      <c r="I56" s="95" t="s">
        <v>0</v>
      </c>
      <c r="J56" s="95" t="s">
        <v>0</v>
      </c>
      <c r="K56" s="96" t="s">
        <v>0</v>
      </c>
      <c r="L56" s="97">
        <f>L23+L25+L53+L55</f>
        <v>114.932</v>
      </c>
      <c r="M56" s="97">
        <f>M23+M25+M53+M55</f>
        <v>36131.708000000006</v>
      </c>
      <c r="N56" s="97">
        <f>N23+N25+N53+N55</f>
        <v>67289.718000000008</v>
      </c>
      <c r="O56" s="97">
        <v>68618.6351</v>
      </c>
      <c r="P56" s="97">
        <f>P23+P25+P53+P55+0.0120000000169966</f>
        <v>172155.00510000001</v>
      </c>
      <c r="Q56" s="98" t="s">
        <v>0</v>
      </c>
      <c r="R56" s="203"/>
      <c r="S56" s="13"/>
      <c r="T56" s="13"/>
      <c r="U56" s="13"/>
      <c r="V56" s="13"/>
      <c r="W56" s="13"/>
    </row>
    <row r="57" spans="1:32" s="4" customFormat="1" ht="18.75" x14ac:dyDescent="0.25">
      <c r="A57" s="6"/>
      <c r="B57" s="308" t="s">
        <v>276</v>
      </c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6"/>
    </row>
    <row r="58" spans="1:32" s="4" customFormat="1" ht="37.5" customHeight="1" x14ac:dyDescent="0.25">
      <c r="A58" s="6"/>
      <c r="B58" s="266" t="s">
        <v>19</v>
      </c>
      <c r="C58" s="74" t="s">
        <v>80</v>
      </c>
      <c r="D58" s="286" t="s">
        <v>1</v>
      </c>
      <c r="E58" s="286" t="s">
        <v>2</v>
      </c>
      <c r="F58" s="275" t="s">
        <v>48</v>
      </c>
      <c r="G58" s="275"/>
      <c r="H58" s="286" t="s">
        <v>43</v>
      </c>
      <c r="I58" s="286" t="s">
        <v>43</v>
      </c>
      <c r="J58" s="286" t="s">
        <v>49</v>
      </c>
      <c r="K58" s="34"/>
      <c r="L58" s="35">
        <v>5876.16</v>
      </c>
      <c r="M58" s="35">
        <v>8862.24</v>
      </c>
      <c r="N58" s="35">
        <v>5126.62</v>
      </c>
      <c r="O58" s="36"/>
      <c r="P58" s="36">
        <f>SUM(L58:O58)</f>
        <v>19865.02</v>
      </c>
      <c r="Q58" s="310"/>
      <c r="R58" s="6"/>
    </row>
    <row r="59" spans="1:32" s="4" customFormat="1" ht="56.25" x14ac:dyDescent="0.25">
      <c r="A59" s="6"/>
      <c r="B59" s="266"/>
      <c r="C59" s="74" t="s">
        <v>72</v>
      </c>
      <c r="D59" s="286"/>
      <c r="E59" s="286"/>
      <c r="F59" s="275"/>
      <c r="G59" s="275"/>
      <c r="H59" s="286"/>
      <c r="I59" s="286"/>
      <c r="J59" s="286"/>
      <c r="K59" s="34"/>
      <c r="L59" s="35"/>
      <c r="M59" s="35"/>
      <c r="N59" s="35">
        <v>2748.45</v>
      </c>
      <c r="O59" s="36"/>
      <c r="P59" s="36">
        <f t="shared" ref="P59:P68" si="2">SUM(L59:O59)</f>
        <v>2748.45</v>
      </c>
      <c r="Q59" s="310"/>
      <c r="R59" s="6"/>
    </row>
    <row r="60" spans="1:32" s="4" customFormat="1" ht="56.25" x14ac:dyDescent="0.25">
      <c r="A60" s="6"/>
      <c r="B60" s="266"/>
      <c r="C60" s="75" t="s">
        <v>73</v>
      </c>
      <c r="D60" s="286"/>
      <c r="E60" s="286"/>
      <c r="F60" s="275"/>
      <c r="G60" s="275"/>
      <c r="H60" s="286"/>
      <c r="I60" s="286"/>
      <c r="J60" s="286"/>
      <c r="K60" s="34"/>
      <c r="L60" s="35"/>
      <c r="M60" s="35"/>
      <c r="N60" s="35">
        <v>13579.24</v>
      </c>
      <c r="O60" s="36"/>
      <c r="P60" s="36">
        <f t="shared" si="2"/>
        <v>13579.24</v>
      </c>
      <c r="Q60" s="310"/>
      <c r="R60" s="6"/>
    </row>
    <row r="61" spans="1:32" s="4" customFormat="1" ht="56.25" x14ac:dyDescent="0.25">
      <c r="A61" s="6"/>
      <c r="B61" s="266"/>
      <c r="C61" s="74" t="s">
        <v>46</v>
      </c>
      <c r="D61" s="286"/>
      <c r="E61" s="286"/>
      <c r="F61" s="275"/>
      <c r="G61" s="275"/>
      <c r="H61" s="286"/>
      <c r="I61" s="286"/>
      <c r="J61" s="286"/>
      <c r="K61" s="34"/>
      <c r="L61" s="35"/>
      <c r="M61" s="35"/>
      <c r="N61" s="35">
        <v>2260.83</v>
      </c>
      <c r="O61" s="36"/>
      <c r="P61" s="36">
        <f>SUM(L61:O61)</f>
        <v>2260.83</v>
      </c>
      <c r="Q61" s="310"/>
      <c r="R61" s="6"/>
    </row>
    <row r="62" spans="1:32" s="4" customFormat="1" ht="37.5" x14ac:dyDescent="0.25">
      <c r="A62" s="6"/>
      <c r="B62" s="266"/>
      <c r="C62" s="74" t="s">
        <v>74</v>
      </c>
      <c r="D62" s="286"/>
      <c r="E62" s="286"/>
      <c r="F62" s="275"/>
      <c r="G62" s="275"/>
      <c r="H62" s="286"/>
      <c r="I62" s="286"/>
      <c r="J62" s="286"/>
      <c r="K62" s="34"/>
      <c r="L62" s="35"/>
      <c r="M62" s="35"/>
      <c r="N62" s="35">
        <v>1757.77</v>
      </c>
      <c r="O62" s="36"/>
      <c r="P62" s="36">
        <f t="shared" si="2"/>
        <v>1757.77</v>
      </c>
      <c r="Q62" s="310"/>
      <c r="R62" s="6"/>
    </row>
    <row r="63" spans="1:32" s="4" customFormat="1" ht="56.25" x14ac:dyDescent="0.25">
      <c r="A63" s="6"/>
      <c r="B63" s="266"/>
      <c r="C63" s="75" t="s">
        <v>75</v>
      </c>
      <c r="D63" s="286"/>
      <c r="E63" s="286"/>
      <c r="F63" s="275"/>
      <c r="G63" s="275"/>
      <c r="H63" s="286"/>
      <c r="I63" s="286"/>
      <c r="J63" s="286"/>
      <c r="K63" s="34"/>
      <c r="L63" s="35"/>
      <c r="M63" s="35"/>
      <c r="N63" s="35">
        <v>5127.9399999999996</v>
      </c>
      <c r="O63" s="36"/>
      <c r="P63" s="36">
        <f t="shared" si="2"/>
        <v>5127.9399999999996</v>
      </c>
      <c r="Q63" s="310"/>
      <c r="R63" s="6"/>
    </row>
    <row r="64" spans="1:32" s="4" customFormat="1" ht="37.5" x14ac:dyDescent="0.25">
      <c r="A64" s="6"/>
      <c r="B64" s="266"/>
      <c r="C64" s="74" t="s">
        <v>76</v>
      </c>
      <c r="D64" s="286"/>
      <c r="E64" s="286"/>
      <c r="F64" s="275"/>
      <c r="G64" s="275"/>
      <c r="H64" s="286"/>
      <c r="I64" s="286"/>
      <c r="J64" s="286"/>
      <c r="K64" s="34"/>
      <c r="L64" s="35"/>
      <c r="M64" s="35"/>
      <c r="N64" s="35">
        <v>2825.12</v>
      </c>
      <c r="O64" s="36"/>
      <c r="P64" s="36">
        <f t="shared" si="2"/>
        <v>2825.12</v>
      </c>
      <c r="Q64" s="310"/>
      <c r="R64" s="6"/>
    </row>
    <row r="65" spans="1:18" s="4" customFormat="1" ht="37.5" x14ac:dyDescent="0.25">
      <c r="A65" s="6"/>
      <c r="B65" s="266"/>
      <c r="C65" s="74" t="s">
        <v>78</v>
      </c>
      <c r="D65" s="286"/>
      <c r="E65" s="286"/>
      <c r="F65" s="275"/>
      <c r="G65" s="275"/>
      <c r="H65" s="286"/>
      <c r="I65" s="286"/>
      <c r="J65" s="286"/>
      <c r="K65" s="34"/>
      <c r="L65" s="35"/>
      <c r="M65" s="35"/>
      <c r="N65" s="35">
        <v>519.77</v>
      </c>
      <c r="O65" s="36"/>
      <c r="P65" s="36">
        <f t="shared" si="2"/>
        <v>519.77</v>
      </c>
      <c r="Q65" s="310"/>
      <c r="R65" s="6"/>
    </row>
    <row r="66" spans="1:18" s="4" customFormat="1" ht="56.25" x14ac:dyDescent="0.25">
      <c r="A66" s="6"/>
      <c r="B66" s="266"/>
      <c r="C66" s="74" t="s">
        <v>47</v>
      </c>
      <c r="D66" s="286"/>
      <c r="E66" s="286"/>
      <c r="F66" s="275"/>
      <c r="G66" s="275"/>
      <c r="H66" s="286"/>
      <c r="I66" s="286"/>
      <c r="J66" s="286"/>
      <c r="K66" s="34"/>
      <c r="L66" s="35"/>
      <c r="M66" s="35"/>
      <c r="N66" s="35">
        <v>3596.84</v>
      </c>
      <c r="O66" s="36"/>
      <c r="P66" s="36">
        <f t="shared" si="2"/>
        <v>3596.84</v>
      </c>
      <c r="Q66" s="310"/>
      <c r="R66" s="6"/>
    </row>
    <row r="67" spans="1:18" s="4" customFormat="1" ht="75" x14ac:dyDescent="0.25">
      <c r="A67" s="6"/>
      <c r="B67" s="266"/>
      <c r="C67" s="74" t="s">
        <v>77</v>
      </c>
      <c r="D67" s="286"/>
      <c r="E67" s="286"/>
      <c r="F67" s="275"/>
      <c r="G67" s="275"/>
      <c r="H67" s="286"/>
      <c r="I67" s="286"/>
      <c r="J67" s="286"/>
      <c r="K67" s="34"/>
      <c r="L67" s="35"/>
      <c r="M67" s="35"/>
      <c r="N67" s="35">
        <v>297.26</v>
      </c>
      <c r="O67" s="36"/>
      <c r="P67" s="36">
        <f t="shared" si="2"/>
        <v>297.26</v>
      </c>
      <c r="Q67" s="310"/>
      <c r="R67" s="6"/>
    </row>
    <row r="68" spans="1:18" s="4" customFormat="1" ht="37.5" x14ac:dyDescent="0.25">
      <c r="A68" s="6"/>
      <c r="B68" s="266"/>
      <c r="C68" s="74" t="s">
        <v>79</v>
      </c>
      <c r="D68" s="286"/>
      <c r="E68" s="286"/>
      <c r="F68" s="275"/>
      <c r="G68" s="275"/>
      <c r="H68" s="286"/>
      <c r="I68" s="286"/>
      <c r="J68" s="286"/>
      <c r="K68" s="34"/>
      <c r="L68" s="35"/>
      <c r="M68" s="35"/>
      <c r="N68" s="35">
        <v>1014.05</v>
      </c>
      <c r="O68" s="36"/>
      <c r="P68" s="36">
        <f t="shared" si="2"/>
        <v>1014.05</v>
      </c>
      <c r="Q68" s="310"/>
      <c r="R68" s="6"/>
    </row>
    <row r="69" spans="1:18" s="4" customFormat="1" ht="18.75" x14ac:dyDescent="0.25">
      <c r="A69" s="6"/>
      <c r="B69" s="44"/>
      <c r="C69" s="69">
        <v>11</v>
      </c>
      <c r="D69" s="294" t="s">
        <v>44</v>
      </c>
      <c r="E69" s="294"/>
      <c r="F69" s="294"/>
      <c r="G69" s="294"/>
      <c r="H69" s="37"/>
      <c r="I69" s="37"/>
      <c r="J69" s="37"/>
      <c r="K69" s="37"/>
      <c r="L69" s="38">
        <f>SUM(L58:L68)</f>
        <v>5876.16</v>
      </c>
      <c r="M69" s="38">
        <f>SUM(M58:M68)</f>
        <v>8862.24</v>
      </c>
      <c r="N69" s="38">
        <f>SUM(N58:N68)</f>
        <v>38853.890000000007</v>
      </c>
      <c r="O69" s="37"/>
      <c r="P69" s="38">
        <f>SUM(P58:P68)</f>
        <v>53592.29</v>
      </c>
      <c r="Q69" s="37"/>
      <c r="R69" s="6"/>
    </row>
    <row r="70" spans="1:18" s="4" customFormat="1" ht="56.25" x14ac:dyDescent="0.25">
      <c r="A70" s="6"/>
      <c r="B70" s="266" t="s">
        <v>20</v>
      </c>
      <c r="C70" s="39" t="s">
        <v>226</v>
      </c>
      <c r="D70" s="274" t="s">
        <v>1</v>
      </c>
      <c r="E70" s="274" t="s">
        <v>50</v>
      </c>
      <c r="F70" s="274" t="s">
        <v>224</v>
      </c>
      <c r="G70" s="274"/>
      <c r="H70" s="274" t="s">
        <v>36</v>
      </c>
      <c r="I70" s="319" t="s">
        <v>12</v>
      </c>
      <c r="J70" s="319" t="s">
        <v>15</v>
      </c>
      <c r="K70" s="34"/>
      <c r="L70" s="83"/>
      <c r="M70" s="83"/>
      <c r="N70" s="83"/>
      <c r="O70" s="196"/>
      <c r="P70" s="83"/>
      <c r="Q70" s="274" t="s">
        <v>236</v>
      </c>
      <c r="R70" s="6"/>
    </row>
    <row r="71" spans="1:18" s="4" customFormat="1" ht="75" x14ac:dyDescent="0.25">
      <c r="A71" s="6"/>
      <c r="B71" s="266"/>
      <c r="C71" s="39" t="s">
        <v>83</v>
      </c>
      <c r="D71" s="274"/>
      <c r="E71" s="274"/>
      <c r="F71" s="274"/>
      <c r="G71" s="274"/>
      <c r="H71" s="274"/>
      <c r="I71" s="319"/>
      <c r="J71" s="319"/>
      <c r="K71" s="40"/>
      <c r="L71" s="41"/>
      <c r="M71" s="41">
        <v>52670.9</v>
      </c>
      <c r="N71" s="41">
        <v>56306.7</v>
      </c>
      <c r="O71" s="41">
        <v>56965.5</v>
      </c>
      <c r="P71" s="36">
        <f>SUM(L71:O71)</f>
        <v>165943.1</v>
      </c>
      <c r="Q71" s="274"/>
      <c r="R71" s="6"/>
    </row>
    <row r="72" spans="1:18" s="4" customFormat="1" ht="37.5" x14ac:dyDescent="0.25">
      <c r="A72" s="6"/>
      <c r="B72" s="266"/>
      <c r="C72" s="39" t="s">
        <v>227</v>
      </c>
      <c r="D72" s="274"/>
      <c r="E72" s="274"/>
      <c r="F72" s="274"/>
      <c r="G72" s="274"/>
      <c r="H72" s="274"/>
      <c r="I72" s="319"/>
      <c r="J72" s="319"/>
      <c r="K72" s="40"/>
      <c r="L72" s="41"/>
      <c r="M72" s="41">
        <v>31857.200000000001</v>
      </c>
      <c r="N72" s="41">
        <v>29185.8</v>
      </c>
      <c r="O72" s="41">
        <v>37577.699999999997</v>
      </c>
      <c r="P72" s="36">
        <f>SUM(L72:O72)</f>
        <v>98620.7</v>
      </c>
      <c r="Q72" s="274"/>
      <c r="R72" s="6"/>
    </row>
    <row r="73" spans="1:18" s="4" customFormat="1" ht="75" x14ac:dyDescent="0.25">
      <c r="A73" s="6"/>
      <c r="B73" s="266"/>
      <c r="C73" s="39" t="s">
        <v>82</v>
      </c>
      <c r="D73" s="274"/>
      <c r="E73" s="274"/>
      <c r="F73" s="274"/>
      <c r="G73" s="274"/>
      <c r="H73" s="274"/>
      <c r="I73" s="319"/>
      <c r="J73" s="319"/>
      <c r="K73" s="40"/>
      <c r="L73" s="41"/>
      <c r="M73" s="41"/>
      <c r="N73" s="41"/>
      <c r="O73" s="41">
        <v>18731.900000000001</v>
      </c>
      <c r="P73" s="36">
        <f>SUM(L73:O73)</f>
        <v>18731.900000000001</v>
      </c>
      <c r="Q73" s="274"/>
      <c r="R73" s="6"/>
    </row>
    <row r="74" spans="1:18" s="4" customFormat="1" ht="56.25" x14ac:dyDescent="0.25">
      <c r="A74" s="6"/>
      <c r="B74" s="266"/>
      <c r="C74" s="39" t="s">
        <v>228</v>
      </c>
      <c r="D74" s="274"/>
      <c r="E74" s="274"/>
      <c r="F74" s="274"/>
      <c r="G74" s="274"/>
      <c r="H74" s="274"/>
      <c r="I74" s="319"/>
      <c r="J74" s="319"/>
      <c r="K74" s="40"/>
      <c r="L74" s="41"/>
      <c r="M74" s="41"/>
      <c r="N74" s="41"/>
      <c r="O74" s="42"/>
      <c r="P74" s="36"/>
      <c r="Q74" s="274"/>
      <c r="R74" s="6"/>
    </row>
    <row r="75" spans="1:18" s="4" customFormat="1" ht="75" x14ac:dyDescent="0.25">
      <c r="A75" s="6"/>
      <c r="B75" s="266"/>
      <c r="C75" s="39" t="s">
        <v>229</v>
      </c>
      <c r="D75" s="274"/>
      <c r="E75" s="274"/>
      <c r="F75" s="274"/>
      <c r="G75" s="274"/>
      <c r="H75" s="274"/>
      <c r="I75" s="319"/>
      <c r="J75" s="319"/>
      <c r="K75" s="40"/>
      <c r="L75" s="41"/>
      <c r="M75" s="41"/>
      <c r="N75" s="41"/>
      <c r="O75" s="42"/>
      <c r="P75" s="36"/>
      <c r="Q75" s="274"/>
      <c r="R75" s="6"/>
    </row>
    <row r="76" spans="1:18" s="4" customFormat="1" ht="18.75" x14ac:dyDescent="0.25">
      <c r="A76" s="6"/>
      <c r="B76" s="266"/>
      <c r="C76" s="39" t="s">
        <v>230</v>
      </c>
      <c r="D76" s="274"/>
      <c r="E76" s="274"/>
      <c r="F76" s="274"/>
      <c r="G76" s="274"/>
      <c r="H76" s="274"/>
      <c r="I76" s="319"/>
      <c r="J76" s="319"/>
      <c r="K76" s="40"/>
      <c r="L76" s="41"/>
      <c r="M76" s="41"/>
      <c r="N76" s="41"/>
      <c r="O76" s="43">
        <v>38500</v>
      </c>
      <c r="P76" s="36">
        <f>SUM(L76:O76)</f>
        <v>38500</v>
      </c>
      <c r="Q76" s="274"/>
      <c r="R76" s="6"/>
    </row>
    <row r="77" spans="1:18" s="4" customFormat="1" ht="18.75" x14ac:dyDescent="0.25">
      <c r="A77" s="6"/>
      <c r="B77" s="266"/>
      <c r="C77" s="39" t="s">
        <v>231</v>
      </c>
      <c r="D77" s="274"/>
      <c r="E77" s="274"/>
      <c r="F77" s="274"/>
      <c r="G77" s="274"/>
      <c r="H77" s="274"/>
      <c r="I77" s="319"/>
      <c r="J77" s="319"/>
      <c r="K77" s="40"/>
      <c r="L77" s="41"/>
      <c r="M77" s="41">
        <v>20000</v>
      </c>
      <c r="N77" s="41"/>
      <c r="O77" s="42"/>
      <c r="P77" s="36">
        <f>SUM(L77:O77)</f>
        <v>20000</v>
      </c>
      <c r="Q77" s="274"/>
      <c r="R77" s="6"/>
    </row>
    <row r="78" spans="1:18" s="4" customFormat="1" ht="18.75" x14ac:dyDescent="0.25">
      <c r="A78" s="6"/>
      <c r="B78" s="44"/>
      <c r="C78" s="69">
        <v>8</v>
      </c>
      <c r="D78" s="294" t="s">
        <v>44</v>
      </c>
      <c r="E78" s="294"/>
      <c r="F78" s="294"/>
      <c r="G78" s="294"/>
      <c r="H78" s="37"/>
      <c r="I78" s="37"/>
      <c r="J78" s="37"/>
      <c r="K78" s="37"/>
      <c r="L78" s="38">
        <f>SUM(L71:L73)</f>
        <v>0</v>
      </c>
      <c r="M78" s="202">
        <v>104528.05660000001</v>
      </c>
      <c r="N78" s="38">
        <f t="shared" ref="N78:P78" si="3">SUM(N71:N77)</f>
        <v>85492.5</v>
      </c>
      <c r="O78" s="38">
        <f t="shared" si="3"/>
        <v>151775.1</v>
      </c>
      <c r="P78" s="38">
        <f t="shared" si="3"/>
        <v>341795.7</v>
      </c>
      <c r="Q78" s="37"/>
      <c r="R78" s="6"/>
    </row>
    <row r="79" spans="1:18" s="4" customFormat="1" ht="177.75" customHeight="1" x14ac:dyDescent="0.25">
      <c r="A79" s="6"/>
      <c r="B79" s="67" t="s">
        <v>23</v>
      </c>
      <c r="C79" s="39" t="s">
        <v>71</v>
      </c>
      <c r="D79" s="67" t="s">
        <v>1</v>
      </c>
      <c r="E79" s="72" t="s">
        <v>2</v>
      </c>
      <c r="F79" s="274" t="s">
        <v>253</v>
      </c>
      <c r="G79" s="274"/>
      <c r="H79" s="71" t="s">
        <v>12</v>
      </c>
      <c r="I79" s="71" t="s">
        <v>15</v>
      </c>
      <c r="J79" s="71" t="s">
        <v>16</v>
      </c>
      <c r="K79" s="45"/>
      <c r="L79" s="45"/>
      <c r="M79" s="21">
        <v>3206.3989999999999</v>
      </c>
      <c r="N79" s="21">
        <v>2463.674</v>
      </c>
      <c r="O79" s="21">
        <v>4405.0229999999992</v>
      </c>
      <c r="P79" s="46">
        <f>SUM(M79:O79)</f>
        <v>10075.096</v>
      </c>
      <c r="Q79" s="71" t="s">
        <v>13</v>
      </c>
      <c r="R79" s="6"/>
    </row>
    <row r="80" spans="1:18" s="4" customFormat="1" ht="18.75" x14ac:dyDescent="0.25">
      <c r="A80" s="6"/>
      <c r="B80" s="44"/>
      <c r="C80" s="69">
        <v>1</v>
      </c>
      <c r="D80" s="294" t="s">
        <v>44</v>
      </c>
      <c r="E80" s="294"/>
      <c r="F80" s="294"/>
      <c r="G80" s="294"/>
      <c r="H80" s="37"/>
      <c r="I80" s="37"/>
      <c r="J80" s="37"/>
      <c r="K80" s="37"/>
      <c r="L80" s="38"/>
      <c r="M80" s="38">
        <f>SUM(M79)</f>
        <v>3206.3989999999999</v>
      </c>
      <c r="N80" s="38">
        <f t="shared" ref="N80:P80" si="4">SUM(N79)</f>
        <v>2463.674</v>
      </c>
      <c r="O80" s="38">
        <f t="shared" si="4"/>
        <v>4405.0229999999992</v>
      </c>
      <c r="P80" s="38">
        <f t="shared" si="4"/>
        <v>10075.096</v>
      </c>
      <c r="Q80" s="37"/>
      <c r="R80" s="6"/>
    </row>
    <row r="81" spans="1:32" s="14" customFormat="1" ht="37.5" customHeight="1" x14ac:dyDescent="0.25">
      <c r="A81" s="6"/>
      <c r="B81" s="266" t="s">
        <v>24</v>
      </c>
      <c r="C81" s="39" t="s">
        <v>11</v>
      </c>
      <c r="D81" s="266" t="s">
        <v>1</v>
      </c>
      <c r="E81" s="274" t="s">
        <v>2</v>
      </c>
      <c r="F81" s="319" t="s">
        <v>274</v>
      </c>
      <c r="G81" s="319"/>
      <c r="H81" s="267" t="s">
        <v>15</v>
      </c>
      <c r="I81" s="322" t="s">
        <v>399</v>
      </c>
      <c r="J81" s="267" t="s">
        <v>39</v>
      </c>
      <c r="K81" s="47"/>
      <c r="L81" s="21"/>
      <c r="M81" s="21"/>
      <c r="N81" s="21"/>
      <c r="O81" s="21">
        <f>874.087+620+26.691</f>
        <v>1520.778</v>
      </c>
      <c r="P81" s="46">
        <f>SUM(L81:O81)</f>
        <v>1520.778</v>
      </c>
      <c r="Q81" s="275"/>
      <c r="R81" s="6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14" customFormat="1" ht="37.5" x14ac:dyDescent="0.3">
      <c r="A82" s="6"/>
      <c r="B82" s="266"/>
      <c r="C82" s="39" t="s">
        <v>265</v>
      </c>
      <c r="D82" s="266"/>
      <c r="E82" s="274"/>
      <c r="F82" s="319"/>
      <c r="G82" s="319"/>
      <c r="H82" s="267"/>
      <c r="I82" s="322"/>
      <c r="J82" s="267"/>
      <c r="K82" s="47"/>
      <c r="L82" s="21"/>
      <c r="M82" s="21"/>
      <c r="N82" s="84"/>
      <c r="O82" s="21">
        <v>193.506</v>
      </c>
      <c r="P82" s="46">
        <f>SUM(L82:O82)</f>
        <v>193.506</v>
      </c>
      <c r="Q82" s="275"/>
      <c r="R82" s="6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s="14" customFormat="1" ht="18.75" x14ac:dyDescent="0.3">
      <c r="A83" s="6"/>
      <c r="B83" s="266"/>
      <c r="C83" s="39" t="s">
        <v>266</v>
      </c>
      <c r="D83" s="266"/>
      <c r="E83" s="274"/>
      <c r="F83" s="319"/>
      <c r="G83" s="319"/>
      <c r="H83" s="267"/>
      <c r="I83" s="322"/>
      <c r="J83" s="267"/>
      <c r="K83" s="47"/>
      <c r="L83" s="48"/>
      <c r="M83" s="48"/>
      <c r="N83" s="48"/>
      <c r="O83" s="84"/>
      <c r="P83" s="46">
        <f t="shared" ref="P83:P84" si="5">SUM(L83:O83)</f>
        <v>0</v>
      </c>
      <c r="Q83" s="275"/>
      <c r="R83" s="6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14" customFormat="1" ht="56.25" x14ac:dyDescent="0.25">
      <c r="A84" s="6"/>
      <c r="B84" s="266"/>
      <c r="C84" s="39" t="s">
        <v>267</v>
      </c>
      <c r="D84" s="266"/>
      <c r="E84" s="274"/>
      <c r="F84" s="319"/>
      <c r="G84" s="319"/>
      <c r="H84" s="267"/>
      <c r="I84" s="322"/>
      <c r="J84" s="267"/>
      <c r="K84" s="47"/>
      <c r="L84" s="48"/>
      <c r="M84" s="48"/>
      <c r="N84" s="48"/>
      <c r="O84" s="21">
        <f>5.347+153.745</f>
        <v>159.09200000000001</v>
      </c>
      <c r="P84" s="46">
        <f t="shared" si="5"/>
        <v>159.09200000000001</v>
      </c>
      <c r="Q84" s="275"/>
      <c r="R84" s="6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10" customFormat="1" ht="19.5" thickBot="1" x14ac:dyDescent="0.3">
      <c r="A85" s="76"/>
      <c r="B85" s="313">
        <v>4</v>
      </c>
      <c r="C85" s="320"/>
      <c r="D85" s="314" t="s">
        <v>44</v>
      </c>
      <c r="E85" s="321"/>
      <c r="F85" s="321"/>
      <c r="G85" s="321"/>
      <c r="H85" s="85" t="s">
        <v>0</v>
      </c>
      <c r="I85" s="85" t="s">
        <v>0</v>
      </c>
      <c r="J85" s="85" t="s">
        <v>0</v>
      </c>
      <c r="K85" s="86" t="s">
        <v>0</v>
      </c>
      <c r="L85" s="87">
        <f>L81+L83+L84</f>
        <v>0</v>
      </c>
      <c r="M85" s="87">
        <f>M81+M83+M84</f>
        <v>0</v>
      </c>
      <c r="N85" s="87">
        <f>N81+N83+N84</f>
        <v>0</v>
      </c>
      <c r="O85" s="87">
        <f>SUM(O81:O84)</f>
        <v>1873.3760000000002</v>
      </c>
      <c r="P85" s="87">
        <f>SUM(P81:P84)</f>
        <v>1873.3760000000002</v>
      </c>
      <c r="Q85" s="88" t="s">
        <v>0</v>
      </c>
      <c r="R85" s="78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9.5" thickBot="1" x14ac:dyDescent="0.3">
      <c r="A86" s="6"/>
      <c r="B86" s="306">
        <f>C69+C78+C80+B85</f>
        <v>24</v>
      </c>
      <c r="C86" s="307"/>
      <c r="D86" s="311" t="s">
        <v>203</v>
      </c>
      <c r="E86" s="311"/>
      <c r="F86" s="311"/>
      <c r="G86" s="311"/>
      <c r="H86" s="94" t="s">
        <v>0</v>
      </c>
      <c r="I86" s="95" t="s">
        <v>0</v>
      </c>
      <c r="J86" s="95" t="s">
        <v>0</v>
      </c>
      <c r="K86" s="96" t="s">
        <v>0</v>
      </c>
      <c r="L86" s="97">
        <f>L69+L78+L80+L85</f>
        <v>5876.16</v>
      </c>
      <c r="M86" s="97">
        <f t="shared" ref="M86:N86" si="6">M69+M78+M80+M85</f>
        <v>116596.69560000002</v>
      </c>
      <c r="N86" s="97">
        <f t="shared" si="6"/>
        <v>126810.06400000001</v>
      </c>
      <c r="O86" s="97">
        <v>158053.54939999996</v>
      </c>
      <c r="P86" s="97">
        <f>P69+P78+P80+P85+0.0690999999642372</f>
        <v>407336.53109999996</v>
      </c>
      <c r="Q86" s="99"/>
      <c r="R86" s="6"/>
      <c r="S86" s="13"/>
      <c r="T86" s="13"/>
      <c r="U86" s="13"/>
      <c r="V86" s="13"/>
      <c r="W86" s="13"/>
    </row>
    <row r="87" spans="1:32" ht="18.75" x14ac:dyDescent="0.25">
      <c r="A87" s="6"/>
      <c r="B87" s="324" t="s">
        <v>277</v>
      </c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204"/>
    </row>
    <row r="88" spans="1:32" ht="112.5" x14ac:dyDescent="0.25">
      <c r="A88" s="6"/>
      <c r="B88" s="66" t="s">
        <v>25</v>
      </c>
      <c r="C88" s="49" t="s">
        <v>85</v>
      </c>
      <c r="D88" s="66" t="s">
        <v>1</v>
      </c>
      <c r="E88" s="66" t="s">
        <v>2</v>
      </c>
      <c r="F88" s="275" t="s">
        <v>51</v>
      </c>
      <c r="G88" s="323"/>
      <c r="H88" s="66" t="s">
        <v>43</v>
      </c>
      <c r="I88" s="66" t="s">
        <v>52</v>
      </c>
      <c r="J88" s="66" t="s">
        <v>22</v>
      </c>
      <c r="K88" s="34"/>
      <c r="L88" s="35">
        <v>1803</v>
      </c>
      <c r="M88" s="35">
        <v>2321.8590000000004</v>
      </c>
      <c r="N88" s="35">
        <v>1127.0999999999999</v>
      </c>
      <c r="O88" s="83"/>
      <c r="P88" s="36">
        <f>SUM(L88:O88)</f>
        <v>5251.9590000000007</v>
      </c>
      <c r="Q88" s="34"/>
      <c r="R88" s="6"/>
    </row>
    <row r="89" spans="1:32" ht="18.75" x14ac:dyDescent="0.25">
      <c r="A89" s="6"/>
      <c r="B89" s="27"/>
      <c r="C89" s="50">
        <v>1</v>
      </c>
      <c r="D89" s="326" t="s">
        <v>44</v>
      </c>
      <c r="E89" s="326"/>
      <c r="F89" s="326"/>
      <c r="G89" s="326"/>
      <c r="H89" s="51"/>
      <c r="I89" s="51"/>
      <c r="J89" s="51"/>
      <c r="K89" s="51"/>
      <c r="L89" s="38">
        <f>SUM(L88)</f>
        <v>1803</v>
      </c>
      <c r="M89" s="38">
        <f>SUM(M88)</f>
        <v>2321.8590000000004</v>
      </c>
      <c r="N89" s="38">
        <f>SUM(N88)</f>
        <v>1127.0999999999999</v>
      </c>
      <c r="O89" s="38"/>
      <c r="P89" s="38">
        <f>SUM(P88)</f>
        <v>5251.9590000000007</v>
      </c>
      <c r="Q89" s="51"/>
      <c r="R89" s="6"/>
    </row>
    <row r="90" spans="1:32" ht="56.25" x14ac:dyDescent="0.25">
      <c r="A90" s="6"/>
      <c r="B90" s="328" t="s">
        <v>26</v>
      </c>
      <c r="C90" s="30" t="s">
        <v>27</v>
      </c>
      <c r="D90" s="327" t="s">
        <v>30</v>
      </c>
      <c r="E90" s="327" t="s">
        <v>2</v>
      </c>
      <c r="F90" s="275" t="s">
        <v>31</v>
      </c>
      <c r="G90" s="275"/>
      <c r="H90" s="312" t="s">
        <v>22</v>
      </c>
      <c r="I90" s="312" t="s">
        <v>65</v>
      </c>
      <c r="J90" s="312" t="s">
        <v>45</v>
      </c>
      <c r="K90" s="31" t="s">
        <v>0</v>
      </c>
      <c r="L90" s="52"/>
      <c r="M90" s="52"/>
      <c r="N90" s="31"/>
      <c r="O90" s="31" t="s">
        <v>0</v>
      </c>
      <c r="P90" s="52"/>
      <c r="Q90" s="275"/>
      <c r="R90" s="6"/>
    </row>
    <row r="91" spans="1:32" ht="37.5" x14ac:dyDescent="0.25">
      <c r="A91" s="6"/>
      <c r="B91" s="328"/>
      <c r="C91" s="30" t="s">
        <v>263</v>
      </c>
      <c r="D91" s="327"/>
      <c r="E91" s="327"/>
      <c r="F91" s="275"/>
      <c r="G91" s="275"/>
      <c r="H91" s="312"/>
      <c r="I91" s="312"/>
      <c r="J91" s="312"/>
      <c r="K91" s="31"/>
      <c r="L91" s="52"/>
      <c r="M91" s="52"/>
      <c r="N91" s="31"/>
      <c r="O91" s="31"/>
      <c r="P91" s="52"/>
      <c r="Q91" s="275"/>
      <c r="R91" s="6"/>
    </row>
    <row r="92" spans="1:32" ht="56.25" x14ac:dyDescent="0.25">
      <c r="A92" s="6"/>
      <c r="B92" s="328"/>
      <c r="C92" s="30" t="s">
        <v>28</v>
      </c>
      <c r="D92" s="327"/>
      <c r="E92" s="327"/>
      <c r="F92" s="275"/>
      <c r="G92" s="275"/>
      <c r="H92" s="312"/>
      <c r="I92" s="312"/>
      <c r="J92" s="312"/>
      <c r="K92" s="31"/>
      <c r="L92" s="52"/>
      <c r="M92" s="52"/>
      <c r="N92" s="31"/>
      <c r="O92" s="31"/>
      <c r="P92" s="52"/>
      <c r="Q92" s="275"/>
      <c r="R92" s="6"/>
    </row>
    <row r="93" spans="1:32" ht="56.25" x14ac:dyDescent="0.25">
      <c r="A93" s="6"/>
      <c r="B93" s="328"/>
      <c r="C93" s="30" t="s">
        <v>29</v>
      </c>
      <c r="D93" s="327"/>
      <c r="E93" s="327"/>
      <c r="F93" s="275"/>
      <c r="G93" s="275"/>
      <c r="H93" s="312"/>
      <c r="I93" s="312"/>
      <c r="J93" s="312"/>
      <c r="K93" s="31"/>
      <c r="L93" s="52"/>
      <c r="M93" s="52"/>
      <c r="N93" s="31"/>
      <c r="O93" s="31"/>
      <c r="P93" s="52"/>
      <c r="Q93" s="275"/>
      <c r="R93" s="6"/>
    </row>
    <row r="94" spans="1:32" s="14" customFormat="1" ht="18.75" x14ac:dyDescent="0.25">
      <c r="A94" s="6"/>
      <c r="B94" s="292">
        <v>4</v>
      </c>
      <c r="C94" s="293"/>
      <c r="D94" s="287" t="s">
        <v>44</v>
      </c>
      <c r="E94" s="294"/>
      <c r="F94" s="294"/>
      <c r="G94" s="294"/>
      <c r="H94" s="25" t="s">
        <v>0</v>
      </c>
      <c r="I94" s="25" t="s">
        <v>0</v>
      </c>
      <c r="J94" s="25" t="s">
        <v>0</v>
      </c>
      <c r="K94" s="68" t="s">
        <v>0</v>
      </c>
      <c r="L94" s="53"/>
      <c r="M94" s="53"/>
      <c r="N94" s="68"/>
      <c r="O94" s="194"/>
      <c r="P94" s="53"/>
      <c r="Q94" s="28" t="s">
        <v>0</v>
      </c>
      <c r="R94" s="6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s="14" customFormat="1" ht="126" customHeight="1" x14ac:dyDescent="0.25">
      <c r="A95" s="6"/>
      <c r="B95" s="67" t="s">
        <v>32</v>
      </c>
      <c r="C95" s="39" t="s">
        <v>356</v>
      </c>
      <c r="D95" s="67" t="s">
        <v>30</v>
      </c>
      <c r="E95" s="72" t="s">
        <v>35</v>
      </c>
      <c r="F95" s="274" t="s">
        <v>204</v>
      </c>
      <c r="G95" s="274"/>
      <c r="H95" s="71" t="s">
        <v>4</v>
      </c>
      <c r="I95" s="71" t="s">
        <v>36</v>
      </c>
      <c r="J95" s="71" t="s">
        <v>16</v>
      </c>
      <c r="K95" s="47"/>
      <c r="L95" s="54">
        <v>627.70399999999995</v>
      </c>
      <c r="M95" s="54">
        <v>5673.76</v>
      </c>
      <c r="N95" s="21">
        <v>6744.3040000000001</v>
      </c>
      <c r="O95" s="21">
        <v>5202.6009999999997</v>
      </c>
      <c r="P95" s="46">
        <f>SUM(L95:O95)</f>
        <v>18248.368999999999</v>
      </c>
      <c r="Q95" s="71"/>
      <c r="R95" s="6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s="14" customFormat="1" ht="18.75" x14ac:dyDescent="0.25">
      <c r="A96" s="6"/>
      <c r="B96" s="68"/>
      <c r="C96" s="69">
        <v>1</v>
      </c>
      <c r="D96" s="287" t="s">
        <v>44</v>
      </c>
      <c r="E96" s="287"/>
      <c r="F96" s="287"/>
      <c r="G96" s="287"/>
      <c r="H96" s="25"/>
      <c r="I96" s="25"/>
      <c r="J96" s="25"/>
      <c r="K96" s="68"/>
      <c r="L96" s="26">
        <f>L95</f>
        <v>627.70399999999995</v>
      </c>
      <c r="M96" s="26">
        <f>SUM(M95)</f>
        <v>5673.76</v>
      </c>
      <c r="N96" s="26">
        <f>SUM(N95)</f>
        <v>6744.3040000000001</v>
      </c>
      <c r="O96" s="26">
        <f>O95</f>
        <v>5202.6009999999997</v>
      </c>
      <c r="P96" s="26">
        <f>SUM(P95)</f>
        <v>18248.368999999999</v>
      </c>
      <c r="Q96" s="28"/>
      <c r="R96" s="6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s="14" customFormat="1" ht="56.25" x14ac:dyDescent="0.25">
      <c r="A97" s="6"/>
      <c r="B97" s="266" t="s">
        <v>37</v>
      </c>
      <c r="C97" s="39" t="s">
        <v>33</v>
      </c>
      <c r="D97" s="266" t="s">
        <v>34</v>
      </c>
      <c r="E97" s="72" t="s">
        <v>35</v>
      </c>
      <c r="F97" s="274" t="s">
        <v>280</v>
      </c>
      <c r="G97" s="274"/>
      <c r="H97" s="322" t="s">
        <v>12</v>
      </c>
      <c r="I97" s="322" t="s">
        <v>16</v>
      </c>
      <c r="J97" s="322" t="s">
        <v>264</v>
      </c>
      <c r="K97" s="45"/>
      <c r="L97" s="55"/>
      <c r="M97" s="21"/>
      <c r="N97" s="21"/>
      <c r="O97" s="21">
        <v>28.704999999999998</v>
      </c>
      <c r="P97" s="46">
        <f t="shared" ref="P97:P102" si="7">SUM(M97:O97)</f>
        <v>28.704999999999998</v>
      </c>
      <c r="Q97" s="275" t="s">
        <v>353</v>
      </c>
      <c r="R97" s="6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14" customFormat="1" ht="56.25" x14ac:dyDescent="0.25">
      <c r="A98" s="6"/>
      <c r="B98" s="266"/>
      <c r="C98" s="39" t="s">
        <v>268</v>
      </c>
      <c r="D98" s="266"/>
      <c r="E98" s="72" t="s">
        <v>63</v>
      </c>
      <c r="F98" s="274"/>
      <c r="G98" s="274"/>
      <c r="H98" s="322"/>
      <c r="I98" s="322"/>
      <c r="J98" s="322"/>
      <c r="K98" s="45"/>
      <c r="L98" s="55"/>
      <c r="M98" s="56"/>
      <c r="N98" s="56"/>
      <c r="O98" s="21">
        <v>421.524</v>
      </c>
      <c r="P98" s="46">
        <f t="shared" si="7"/>
        <v>421.524</v>
      </c>
      <c r="Q98" s="275"/>
      <c r="R98" s="6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s="14" customFormat="1" ht="37.5" x14ac:dyDescent="0.25">
      <c r="A99" s="6"/>
      <c r="B99" s="266"/>
      <c r="C99" s="39" t="s">
        <v>269</v>
      </c>
      <c r="D99" s="266"/>
      <c r="E99" s="72" t="s">
        <v>63</v>
      </c>
      <c r="F99" s="274"/>
      <c r="G99" s="274"/>
      <c r="H99" s="322"/>
      <c r="I99" s="322"/>
      <c r="J99" s="322"/>
      <c r="K99" s="45"/>
      <c r="L99" s="55"/>
      <c r="M99" s="56"/>
      <c r="N99" s="56"/>
      <c r="O99" s="21">
        <v>2.1909999999999998</v>
      </c>
      <c r="P99" s="46">
        <f t="shared" si="7"/>
        <v>2.1909999999999998</v>
      </c>
      <c r="Q99" s="275"/>
      <c r="R99" s="6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s="14" customFormat="1" ht="37.5" x14ac:dyDescent="0.25">
      <c r="A100" s="6"/>
      <c r="B100" s="266"/>
      <c r="C100" s="39" t="s">
        <v>270</v>
      </c>
      <c r="D100" s="266"/>
      <c r="E100" s="72" t="s">
        <v>63</v>
      </c>
      <c r="F100" s="274"/>
      <c r="G100" s="274"/>
      <c r="H100" s="322"/>
      <c r="I100" s="322"/>
      <c r="J100" s="322"/>
      <c r="K100" s="45"/>
      <c r="L100" s="55"/>
      <c r="M100" s="56"/>
      <c r="N100" s="56"/>
      <c r="O100" s="21">
        <v>399.73700000000002</v>
      </c>
      <c r="P100" s="46">
        <f t="shared" si="7"/>
        <v>399.73700000000002</v>
      </c>
      <c r="Q100" s="275"/>
      <c r="R100" s="6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s="14" customFormat="1" ht="37.5" x14ac:dyDescent="0.25">
      <c r="A101" s="6"/>
      <c r="B101" s="266"/>
      <c r="C101" s="39" t="s">
        <v>271</v>
      </c>
      <c r="D101" s="266"/>
      <c r="E101" s="72" t="s">
        <v>63</v>
      </c>
      <c r="F101" s="274"/>
      <c r="G101" s="274"/>
      <c r="H101" s="322"/>
      <c r="I101" s="322"/>
      <c r="J101" s="322"/>
      <c r="K101" s="45"/>
      <c r="L101" s="55"/>
      <c r="M101" s="56"/>
      <c r="N101" s="56"/>
      <c r="O101" s="21">
        <v>34.372999999999998</v>
      </c>
      <c r="P101" s="46">
        <f t="shared" si="7"/>
        <v>34.372999999999998</v>
      </c>
      <c r="Q101" s="275"/>
      <c r="R101" s="6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s="14" customFormat="1" ht="37.5" x14ac:dyDescent="0.25">
      <c r="A102" s="6"/>
      <c r="B102" s="266"/>
      <c r="C102" s="39" t="s">
        <v>272</v>
      </c>
      <c r="D102" s="266"/>
      <c r="E102" s="72" t="s">
        <v>63</v>
      </c>
      <c r="F102" s="274"/>
      <c r="G102" s="274"/>
      <c r="H102" s="322"/>
      <c r="I102" s="322"/>
      <c r="J102" s="322"/>
      <c r="K102" s="45"/>
      <c r="L102" s="55"/>
      <c r="M102" s="56"/>
      <c r="N102" s="56"/>
      <c r="O102" s="21">
        <v>20.847999999999999</v>
      </c>
      <c r="P102" s="46">
        <f t="shared" si="7"/>
        <v>20.847999999999999</v>
      </c>
      <c r="Q102" s="275"/>
      <c r="R102" s="6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s="14" customFormat="1" ht="37.5" x14ac:dyDescent="0.25">
      <c r="A103" s="6"/>
      <c r="B103" s="266"/>
      <c r="C103" s="39" t="s">
        <v>273</v>
      </c>
      <c r="D103" s="266"/>
      <c r="E103" s="72" t="s">
        <v>63</v>
      </c>
      <c r="F103" s="274"/>
      <c r="G103" s="274"/>
      <c r="H103" s="322"/>
      <c r="I103" s="322"/>
      <c r="J103" s="322"/>
      <c r="K103" s="45"/>
      <c r="L103" s="55"/>
      <c r="M103" s="56"/>
      <c r="N103" s="56"/>
      <c r="O103" s="46"/>
      <c r="P103" s="46"/>
      <c r="Q103" s="71"/>
      <c r="R103" s="6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s="14" customFormat="1" ht="18.75" x14ac:dyDescent="0.25">
      <c r="A104" s="6"/>
      <c r="B104" s="292">
        <v>7</v>
      </c>
      <c r="C104" s="293"/>
      <c r="D104" s="287" t="s">
        <v>44</v>
      </c>
      <c r="E104" s="294"/>
      <c r="F104" s="294"/>
      <c r="G104" s="294"/>
      <c r="H104" s="25" t="s">
        <v>0</v>
      </c>
      <c r="I104" s="25" t="s">
        <v>0</v>
      </c>
      <c r="J104" s="25" t="s">
        <v>0</v>
      </c>
      <c r="K104" s="68" t="s">
        <v>0</v>
      </c>
      <c r="L104" s="68"/>
      <c r="M104" s="26"/>
      <c r="N104" s="26"/>
      <c r="O104" s="26">
        <f>O97+O98+O99+O100+O101+O102</f>
        <v>907.37799999999993</v>
      </c>
      <c r="P104" s="26">
        <f>P97+P98+P99+P100+P101+P102</f>
        <v>907.37799999999993</v>
      </c>
      <c r="Q104" s="28" t="s">
        <v>0</v>
      </c>
      <c r="R104" s="6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s="14" customFormat="1" ht="44.25" customHeight="1" x14ac:dyDescent="0.25">
      <c r="A105" s="15"/>
      <c r="B105" s="266" t="s">
        <v>38</v>
      </c>
      <c r="C105" s="39" t="s">
        <v>205</v>
      </c>
      <c r="D105" s="266" t="s">
        <v>357</v>
      </c>
      <c r="E105" s="274" t="s">
        <v>35</v>
      </c>
      <c r="F105" s="274" t="s">
        <v>358</v>
      </c>
      <c r="G105" s="274"/>
      <c r="H105" s="322" t="s">
        <v>15</v>
      </c>
      <c r="I105" s="322" t="s">
        <v>399</v>
      </c>
      <c r="J105" s="322" t="s">
        <v>39</v>
      </c>
      <c r="K105" s="57"/>
      <c r="L105" s="55"/>
      <c r="M105" s="58"/>
      <c r="N105" s="58"/>
      <c r="O105" s="21">
        <v>8619.6645000000008</v>
      </c>
      <c r="P105" s="46">
        <f>L105+M105+N105+O105</f>
        <v>8619.6645000000008</v>
      </c>
      <c r="Q105" s="275" t="s">
        <v>281</v>
      </c>
      <c r="R105" s="6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s="14" customFormat="1" ht="42.75" customHeight="1" x14ac:dyDescent="0.25">
      <c r="A106" s="15"/>
      <c r="B106" s="266"/>
      <c r="C106" s="39" t="s">
        <v>206</v>
      </c>
      <c r="D106" s="266"/>
      <c r="E106" s="274"/>
      <c r="F106" s="274"/>
      <c r="G106" s="274"/>
      <c r="H106" s="322"/>
      <c r="I106" s="322"/>
      <c r="J106" s="322"/>
      <c r="K106" s="57"/>
      <c r="L106" s="55"/>
      <c r="M106" s="56"/>
      <c r="N106" s="56"/>
      <c r="O106" s="21">
        <v>5728.9050999999999</v>
      </c>
      <c r="P106" s="46">
        <f>L106+M106+N106+O106</f>
        <v>5728.9050999999999</v>
      </c>
      <c r="Q106" s="275"/>
      <c r="R106" s="6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s="14" customFormat="1" ht="45.75" customHeight="1" x14ac:dyDescent="0.25">
      <c r="A107" s="15"/>
      <c r="B107" s="266"/>
      <c r="C107" s="39" t="s">
        <v>398</v>
      </c>
      <c r="D107" s="266"/>
      <c r="E107" s="274"/>
      <c r="F107" s="274"/>
      <c r="G107" s="274"/>
      <c r="H107" s="322"/>
      <c r="I107" s="322"/>
      <c r="J107" s="322"/>
      <c r="K107" s="57"/>
      <c r="L107" s="55"/>
      <c r="M107" s="56"/>
      <c r="N107" s="56"/>
      <c r="O107" s="21">
        <v>17263.41</v>
      </c>
      <c r="P107" s="46">
        <f>L107+M107+N107+O107</f>
        <v>17263.41</v>
      </c>
      <c r="Q107" s="275"/>
      <c r="R107" s="6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s="14" customFormat="1" ht="45" customHeight="1" x14ac:dyDescent="0.25">
      <c r="A108" s="15"/>
      <c r="B108" s="266"/>
      <c r="C108" s="39" t="s">
        <v>207</v>
      </c>
      <c r="D108" s="266"/>
      <c r="E108" s="274"/>
      <c r="F108" s="274"/>
      <c r="G108" s="274"/>
      <c r="H108" s="322"/>
      <c r="I108" s="322"/>
      <c r="J108" s="322"/>
      <c r="K108" s="57"/>
      <c r="L108" s="55"/>
      <c r="M108" s="56"/>
      <c r="N108" s="56"/>
      <c r="O108" s="21">
        <v>10376.206</v>
      </c>
      <c r="P108" s="46">
        <f>L108+M108+N108+O108</f>
        <v>10376.206</v>
      </c>
      <c r="Q108" s="275"/>
      <c r="R108" s="6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s="14" customFormat="1" ht="19.5" thickBot="1" x14ac:dyDescent="0.3">
      <c r="A109" s="6"/>
      <c r="B109" s="313">
        <v>4</v>
      </c>
      <c r="C109" s="320"/>
      <c r="D109" s="314" t="s">
        <v>44</v>
      </c>
      <c r="E109" s="321"/>
      <c r="F109" s="321"/>
      <c r="G109" s="321"/>
      <c r="H109" s="89"/>
      <c r="I109" s="89"/>
      <c r="J109" s="89"/>
      <c r="K109" s="90"/>
      <c r="L109" s="91"/>
      <c r="M109" s="92"/>
      <c r="N109" s="92"/>
      <c r="O109" s="93">
        <f>SUM(O105:O108)</f>
        <v>41988.185599999997</v>
      </c>
      <c r="P109" s="93">
        <f>P105+P106+P107+P108</f>
        <v>41988.185599999997</v>
      </c>
      <c r="Q109" s="89"/>
      <c r="R109" s="205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thickBot="1" x14ac:dyDescent="0.3">
      <c r="A110" s="6"/>
      <c r="B110" s="306">
        <f>C89+B94+C96+B104+B109</f>
        <v>17</v>
      </c>
      <c r="C110" s="307"/>
      <c r="D110" s="311" t="s">
        <v>209</v>
      </c>
      <c r="E110" s="311"/>
      <c r="F110" s="311"/>
      <c r="G110" s="311"/>
      <c r="H110" s="94" t="s">
        <v>0</v>
      </c>
      <c r="I110" s="95" t="s">
        <v>0</v>
      </c>
      <c r="J110" s="95" t="s">
        <v>0</v>
      </c>
      <c r="K110" s="96" t="s">
        <v>0</v>
      </c>
      <c r="L110" s="201">
        <f t="shared" ref="L110:N110" si="8">L89+L94+L96+L104+L109</f>
        <v>2430.7039999999997</v>
      </c>
      <c r="M110" s="201">
        <f t="shared" si="8"/>
        <v>7995.6190000000006</v>
      </c>
      <c r="N110" s="201">
        <f t="shared" si="8"/>
        <v>7871.4040000000005</v>
      </c>
      <c r="O110" s="201">
        <f>O89+O94+O96+O104+O109</f>
        <v>48098.164599999996</v>
      </c>
      <c r="P110" s="201">
        <f>P89+P94+P96+P104+P109+0.0149999999994179</f>
        <v>66395.906600000002</v>
      </c>
      <c r="Q110" s="98" t="s">
        <v>0</v>
      </c>
      <c r="R110" s="6"/>
      <c r="S110" s="13"/>
      <c r="T110" s="13"/>
      <c r="U110" s="13"/>
      <c r="V110" s="13"/>
      <c r="W110" s="13"/>
    </row>
    <row r="111" spans="1:32" ht="18.75" x14ac:dyDescent="0.25">
      <c r="A111" s="6"/>
      <c r="B111" s="308" t="s">
        <v>311</v>
      </c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6"/>
    </row>
    <row r="112" spans="1:32" s="9" customFormat="1" ht="56.25" x14ac:dyDescent="0.25">
      <c r="A112" s="6"/>
      <c r="B112" s="266" t="s">
        <v>40</v>
      </c>
      <c r="C112" s="59" t="s">
        <v>84</v>
      </c>
      <c r="D112" s="266" t="s">
        <v>1</v>
      </c>
      <c r="E112" s="274" t="s">
        <v>2</v>
      </c>
      <c r="F112" s="274" t="s">
        <v>56</v>
      </c>
      <c r="G112" s="274"/>
      <c r="H112" s="275" t="s">
        <v>43</v>
      </c>
      <c r="I112" s="275" t="s">
        <v>55</v>
      </c>
      <c r="J112" s="275" t="s">
        <v>22</v>
      </c>
      <c r="K112" s="47"/>
      <c r="L112" s="21">
        <v>18.274999999999999</v>
      </c>
      <c r="M112" s="21">
        <v>1592.547</v>
      </c>
      <c r="N112" s="21">
        <v>4180.8</v>
      </c>
      <c r="O112" s="21"/>
      <c r="P112" s="60">
        <f t="shared" ref="P112:P120" si="9">SUM(L112:O112)</f>
        <v>5791.6220000000003</v>
      </c>
      <c r="Q112" s="274" t="s">
        <v>64</v>
      </c>
      <c r="R112" s="78"/>
    </row>
    <row r="113" spans="1:32" s="9" customFormat="1" ht="37.5" x14ac:dyDescent="0.25">
      <c r="A113" s="6"/>
      <c r="B113" s="266"/>
      <c r="C113" s="59" t="s">
        <v>53</v>
      </c>
      <c r="D113" s="266"/>
      <c r="E113" s="274"/>
      <c r="F113" s="274"/>
      <c r="G113" s="274"/>
      <c r="H113" s="275"/>
      <c r="I113" s="275"/>
      <c r="J113" s="275"/>
      <c r="K113" s="47"/>
      <c r="L113" s="61"/>
      <c r="M113" s="21"/>
      <c r="N113" s="21">
        <v>9825.8469999999998</v>
      </c>
      <c r="O113" s="21"/>
      <c r="P113" s="60">
        <f t="shared" si="9"/>
        <v>9825.8469999999998</v>
      </c>
      <c r="Q113" s="274"/>
      <c r="R113" s="78"/>
    </row>
    <row r="114" spans="1:32" s="9" customFormat="1" ht="18.75" x14ac:dyDescent="0.25">
      <c r="A114" s="6"/>
      <c r="B114" s="266"/>
      <c r="C114" s="59" t="s">
        <v>54</v>
      </c>
      <c r="D114" s="266"/>
      <c r="E114" s="274"/>
      <c r="F114" s="274"/>
      <c r="G114" s="274"/>
      <c r="H114" s="275"/>
      <c r="I114" s="275"/>
      <c r="J114" s="275"/>
      <c r="K114" s="47"/>
      <c r="L114" s="61"/>
      <c r="M114" s="21"/>
      <c r="N114" s="21">
        <v>3476.5590000000002</v>
      </c>
      <c r="O114" s="21"/>
      <c r="P114" s="60">
        <f t="shared" si="9"/>
        <v>3476.5590000000002</v>
      </c>
      <c r="Q114" s="274"/>
      <c r="R114" s="78"/>
    </row>
    <row r="115" spans="1:32" s="9" customFormat="1" ht="18.75" x14ac:dyDescent="0.25">
      <c r="A115" s="6"/>
      <c r="B115" s="266"/>
      <c r="C115" s="62" t="s">
        <v>57</v>
      </c>
      <c r="D115" s="266"/>
      <c r="E115" s="274"/>
      <c r="F115" s="274"/>
      <c r="G115" s="274"/>
      <c r="H115" s="275"/>
      <c r="I115" s="275"/>
      <c r="J115" s="275"/>
      <c r="K115" s="47"/>
      <c r="L115" s="61"/>
      <c r="M115" s="21"/>
      <c r="N115" s="21">
        <v>558.47199999999998</v>
      </c>
      <c r="O115" s="21"/>
      <c r="P115" s="60">
        <f t="shared" si="9"/>
        <v>558.47199999999998</v>
      </c>
      <c r="Q115" s="274"/>
      <c r="R115" s="78"/>
    </row>
    <row r="116" spans="1:32" s="9" customFormat="1" ht="18.75" x14ac:dyDescent="0.25">
      <c r="A116" s="6"/>
      <c r="B116" s="266"/>
      <c r="C116" s="62" t="s">
        <v>58</v>
      </c>
      <c r="D116" s="266"/>
      <c r="E116" s="274"/>
      <c r="F116" s="274"/>
      <c r="G116" s="274"/>
      <c r="H116" s="275"/>
      <c r="I116" s="275"/>
      <c r="J116" s="275"/>
      <c r="K116" s="47"/>
      <c r="L116" s="61"/>
      <c r="M116" s="21"/>
      <c r="N116" s="21">
        <v>2595.712</v>
      </c>
      <c r="O116" s="21"/>
      <c r="P116" s="60">
        <f t="shared" si="9"/>
        <v>2595.712</v>
      </c>
      <c r="Q116" s="274"/>
      <c r="R116" s="78"/>
    </row>
    <row r="117" spans="1:32" s="9" customFormat="1" ht="18.75" x14ac:dyDescent="0.25">
      <c r="A117" s="6"/>
      <c r="B117" s="266"/>
      <c r="C117" s="62" t="s">
        <v>59</v>
      </c>
      <c r="D117" s="266"/>
      <c r="E117" s="274"/>
      <c r="F117" s="274"/>
      <c r="G117" s="274"/>
      <c r="H117" s="275"/>
      <c r="I117" s="275"/>
      <c r="J117" s="275"/>
      <c r="K117" s="47"/>
      <c r="L117" s="61"/>
      <c r="M117" s="21"/>
      <c r="N117" s="21">
        <v>17.367000000000001</v>
      </c>
      <c r="O117" s="21"/>
      <c r="P117" s="60">
        <f t="shared" si="9"/>
        <v>17.367000000000001</v>
      </c>
      <c r="Q117" s="274"/>
      <c r="R117" s="78"/>
    </row>
    <row r="118" spans="1:32" s="9" customFormat="1" ht="18.75" x14ac:dyDescent="0.25">
      <c r="A118" s="6"/>
      <c r="B118" s="266"/>
      <c r="C118" s="59" t="s">
        <v>60</v>
      </c>
      <c r="D118" s="266"/>
      <c r="E118" s="274"/>
      <c r="F118" s="274"/>
      <c r="G118" s="274"/>
      <c r="H118" s="275"/>
      <c r="I118" s="275"/>
      <c r="J118" s="275"/>
      <c r="K118" s="47"/>
      <c r="L118" s="61"/>
      <c r="M118" s="21"/>
      <c r="N118" s="21">
        <v>1.895</v>
      </c>
      <c r="O118" s="21"/>
      <c r="P118" s="60">
        <f t="shared" si="9"/>
        <v>1.895</v>
      </c>
      <c r="Q118" s="274"/>
      <c r="R118" s="78"/>
    </row>
    <row r="119" spans="1:32" s="9" customFormat="1" ht="18.75" x14ac:dyDescent="0.25">
      <c r="A119" s="6"/>
      <c r="B119" s="266"/>
      <c r="C119" s="59" t="s">
        <v>61</v>
      </c>
      <c r="D119" s="266"/>
      <c r="E119" s="274"/>
      <c r="F119" s="274"/>
      <c r="G119" s="274"/>
      <c r="H119" s="275"/>
      <c r="I119" s="275"/>
      <c r="J119" s="275"/>
      <c r="K119" s="47"/>
      <c r="L119" s="61"/>
      <c r="M119" s="21"/>
      <c r="N119" s="21">
        <v>5580.8549999999996</v>
      </c>
      <c r="O119" s="21"/>
      <c r="P119" s="60">
        <f t="shared" si="9"/>
        <v>5580.8549999999996</v>
      </c>
      <c r="Q119" s="274"/>
      <c r="R119" s="78"/>
    </row>
    <row r="120" spans="1:32" s="4" customFormat="1" ht="37.5" x14ac:dyDescent="0.25">
      <c r="A120" s="6"/>
      <c r="B120" s="266"/>
      <c r="C120" s="59" t="s">
        <v>62</v>
      </c>
      <c r="D120" s="266"/>
      <c r="E120" s="72" t="s">
        <v>63</v>
      </c>
      <c r="F120" s="274"/>
      <c r="G120" s="274"/>
      <c r="H120" s="275"/>
      <c r="I120" s="275"/>
      <c r="J120" s="275"/>
      <c r="K120" s="47"/>
      <c r="L120" s="61"/>
      <c r="M120" s="21"/>
      <c r="N120" s="21">
        <v>1857.8</v>
      </c>
      <c r="O120" s="21"/>
      <c r="P120" s="60">
        <f t="shared" si="9"/>
        <v>1857.8</v>
      </c>
      <c r="Q120" s="274"/>
      <c r="R120" s="6"/>
    </row>
    <row r="121" spans="1:32" s="8" customFormat="1" ht="18.75" x14ac:dyDescent="0.25">
      <c r="A121" s="6"/>
      <c r="B121" s="44"/>
      <c r="C121" s="69">
        <v>9</v>
      </c>
      <c r="D121" s="294" t="s">
        <v>44</v>
      </c>
      <c r="E121" s="294"/>
      <c r="F121" s="294"/>
      <c r="G121" s="294"/>
      <c r="H121" s="37"/>
      <c r="I121" s="37"/>
      <c r="J121" s="37"/>
      <c r="K121" s="37"/>
      <c r="L121" s="38">
        <f t="shared" ref="L121:M121" si="10">SUM(L112:L120)</f>
        <v>18.274999999999999</v>
      </c>
      <c r="M121" s="38">
        <f t="shared" si="10"/>
        <v>1592.547</v>
      </c>
      <c r="N121" s="38">
        <f>SUM(N112:N120)</f>
        <v>28095.307000000001</v>
      </c>
      <c r="O121" s="38"/>
      <c r="P121" s="38">
        <f t="shared" ref="P121" si="11">SUM(P112:P120)</f>
        <v>29706.129000000001</v>
      </c>
      <c r="Q121" s="37"/>
      <c r="R121" s="6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s="9" customFormat="1" ht="56.25" x14ac:dyDescent="0.25">
      <c r="A122" s="76"/>
      <c r="B122" s="266" t="s">
        <v>66</v>
      </c>
      <c r="C122" s="63" t="s">
        <v>201</v>
      </c>
      <c r="D122" s="274" t="s">
        <v>1</v>
      </c>
      <c r="E122" s="274" t="s">
        <v>2</v>
      </c>
      <c r="F122" s="266" t="s">
        <v>68</v>
      </c>
      <c r="G122" s="266"/>
      <c r="H122" s="319" t="s">
        <v>4</v>
      </c>
      <c r="I122" s="319" t="s">
        <v>221</v>
      </c>
      <c r="J122" s="319" t="s">
        <v>222</v>
      </c>
      <c r="K122" s="34"/>
      <c r="L122" s="41">
        <v>0</v>
      </c>
      <c r="M122" s="41">
        <v>0</v>
      </c>
      <c r="N122" s="41">
        <v>0</v>
      </c>
      <c r="O122" s="36"/>
      <c r="P122" s="36">
        <f>L122+M122+N122</f>
        <v>0</v>
      </c>
      <c r="Q122" s="319" t="s">
        <v>251</v>
      </c>
      <c r="R122" s="78"/>
    </row>
    <row r="123" spans="1:32" s="9" customFormat="1" ht="75" x14ac:dyDescent="0.25">
      <c r="A123" s="76"/>
      <c r="B123" s="266"/>
      <c r="C123" s="64" t="s">
        <v>213</v>
      </c>
      <c r="D123" s="274"/>
      <c r="E123" s="274"/>
      <c r="F123" s="266"/>
      <c r="G123" s="266"/>
      <c r="H123" s="319"/>
      <c r="I123" s="319"/>
      <c r="J123" s="319"/>
      <c r="K123" s="34"/>
      <c r="L123" s="41"/>
      <c r="M123" s="41"/>
      <c r="N123" s="41"/>
      <c r="O123" s="36"/>
      <c r="P123" s="36">
        <f>L123+M123+N123</f>
        <v>0</v>
      </c>
      <c r="Q123" s="319"/>
      <c r="R123" s="78"/>
    </row>
    <row r="124" spans="1:32" s="9" customFormat="1" ht="37.5" x14ac:dyDescent="0.25">
      <c r="A124" s="76"/>
      <c r="B124" s="266"/>
      <c r="C124" s="39" t="s">
        <v>214</v>
      </c>
      <c r="D124" s="274"/>
      <c r="E124" s="274"/>
      <c r="F124" s="266"/>
      <c r="G124" s="266"/>
      <c r="H124" s="319"/>
      <c r="I124" s="319"/>
      <c r="J124" s="319"/>
      <c r="K124" s="34"/>
      <c r="L124" s="36"/>
      <c r="M124" s="36"/>
      <c r="N124" s="41">
        <v>250.96950000000001</v>
      </c>
      <c r="O124" s="36"/>
      <c r="P124" s="36">
        <f>L124+M124+N124</f>
        <v>250.96950000000001</v>
      </c>
      <c r="Q124" s="319"/>
      <c r="R124" s="78"/>
    </row>
    <row r="125" spans="1:32" s="16" customFormat="1" ht="18.75" x14ac:dyDescent="0.25">
      <c r="A125" s="76"/>
      <c r="B125" s="44"/>
      <c r="C125" s="69">
        <v>3</v>
      </c>
      <c r="D125" s="294" t="s">
        <v>44</v>
      </c>
      <c r="E125" s="294"/>
      <c r="F125" s="294"/>
      <c r="G125" s="294"/>
      <c r="H125" s="37"/>
      <c r="I125" s="37"/>
      <c r="J125" s="37"/>
      <c r="K125" s="37"/>
      <c r="L125" s="38">
        <f>L122+L123</f>
        <v>0</v>
      </c>
      <c r="M125" s="38">
        <f>M122+M123</f>
        <v>0</v>
      </c>
      <c r="N125" s="38">
        <f>N122+N123+N124</f>
        <v>250.96950000000001</v>
      </c>
      <c r="O125" s="38">
        <f>O122+O123</f>
        <v>0</v>
      </c>
      <c r="P125" s="38">
        <f>P122+P123+P124</f>
        <v>250.96950000000001</v>
      </c>
      <c r="Q125" s="37"/>
      <c r="R125" s="78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s="12" customFormat="1" ht="56.25" customHeight="1" x14ac:dyDescent="0.25">
      <c r="A126" s="6"/>
      <c r="B126" s="275" t="s">
        <v>208</v>
      </c>
      <c r="C126" s="24" t="s">
        <v>237</v>
      </c>
      <c r="D126" s="266" t="s">
        <v>1</v>
      </c>
      <c r="E126" s="200" t="s">
        <v>2</v>
      </c>
      <c r="F126" s="266" t="s">
        <v>283</v>
      </c>
      <c r="G126" s="266"/>
      <c r="H126" s="267" t="s">
        <v>15</v>
      </c>
      <c r="I126" s="267" t="s">
        <v>16</v>
      </c>
      <c r="J126" s="267" t="s">
        <v>16</v>
      </c>
      <c r="K126" s="65"/>
      <c r="L126" s="20"/>
      <c r="M126" s="20"/>
      <c r="N126" s="20"/>
      <c r="O126" s="21">
        <f>79.161+7.5</f>
        <v>86.661000000000001</v>
      </c>
      <c r="P126" s="21">
        <f>SUM(K126:O126)</f>
        <v>86.661000000000001</v>
      </c>
      <c r="Q126" s="266" t="s">
        <v>251</v>
      </c>
      <c r="R126" s="6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s="12" customFormat="1" ht="75" x14ac:dyDescent="0.25">
      <c r="A127" s="6"/>
      <c r="B127" s="275"/>
      <c r="C127" s="24" t="s">
        <v>238</v>
      </c>
      <c r="D127" s="266"/>
      <c r="E127" s="200" t="s">
        <v>63</v>
      </c>
      <c r="F127" s="266"/>
      <c r="G127" s="266"/>
      <c r="H127" s="267"/>
      <c r="I127" s="267"/>
      <c r="J127" s="267"/>
      <c r="K127" s="65"/>
      <c r="L127" s="20"/>
      <c r="M127" s="20"/>
      <c r="N127" s="20"/>
      <c r="O127" s="21">
        <f>7.5+68.185</f>
        <v>75.685000000000002</v>
      </c>
      <c r="P127" s="21">
        <f t="shared" ref="P127:P131" si="12">SUM(K127:O127)</f>
        <v>75.685000000000002</v>
      </c>
      <c r="Q127" s="266"/>
      <c r="R127" s="6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12" customFormat="1" ht="75" x14ac:dyDescent="0.25">
      <c r="A128" s="6"/>
      <c r="B128" s="275"/>
      <c r="C128" s="24" t="s">
        <v>239</v>
      </c>
      <c r="D128" s="266"/>
      <c r="E128" s="200" t="s">
        <v>63</v>
      </c>
      <c r="F128" s="266"/>
      <c r="G128" s="266"/>
      <c r="H128" s="267"/>
      <c r="I128" s="267"/>
      <c r="J128" s="267"/>
      <c r="K128" s="65"/>
      <c r="L128" s="20"/>
      <c r="M128" s="20"/>
      <c r="N128" s="20"/>
      <c r="O128" s="21">
        <v>10.976000000000001</v>
      </c>
      <c r="P128" s="21">
        <f t="shared" si="12"/>
        <v>10.976000000000001</v>
      </c>
      <c r="Q128" s="266"/>
      <c r="R128" s="6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s="12" customFormat="1" ht="56.25" customHeight="1" x14ac:dyDescent="0.25">
      <c r="A129" s="6"/>
      <c r="B129" s="275"/>
      <c r="C129" s="24" t="s">
        <v>240</v>
      </c>
      <c r="D129" s="266"/>
      <c r="E129" s="200" t="s">
        <v>2</v>
      </c>
      <c r="F129" s="266"/>
      <c r="G129" s="266"/>
      <c r="H129" s="267"/>
      <c r="I129" s="267"/>
      <c r="J129" s="267"/>
      <c r="K129" s="65"/>
      <c r="L129" s="20"/>
      <c r="M129" s="20"/>
      <c r="N129" s="20"/>
      <c r="O129" s="21">
        <f>618.238+1113.685+1158.576</f>
        <v>2890.4989999999998</v>
      </c>
      <c r="P129" s="21">
        <f t="shared" si="12"/>
        <v>2890.4989999999998</v>
      </c>
      <c r="Q129" s="266"/>
      <c r="R129" s="6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s="12" customFormat="1" ht="37.5" x14ac:dyDescent="0.25">
      <c r="A130" s="6"/>
      <c r="B130" s="275"/>
      <c r="C130" s="24" t="s">
        <v>241</v>
      </c>
      <c r="D130" s="266"/>
      <c r="E130" s="200" t="s">
        <v>63</v>
      </c>
      <c r="F130" s="266"/>
      <c r="G130" s="266"/>
      <c r="H130" s="267"/>
      <c r="I130" s="267"/>
      <c r="J130" s="267"/>
      <c r="K130" s="65"/>
      <c r="L130" s="20"/>
      <c r="M130" s="20"/>
      <c r="N130" s="20"/>
      <c r="O130" s="21">
        <f>1113.685+118.904</f>
        <v>1232.5889999999999</v>
      </c>
      <c r="P130" s="21">
        <f t="shared" si="12"/>
        <v>1232.5889999999999</v>
      </c>
      <c r="Q130" s="266"/>
      <c r="R130" s="6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12" customFormat="1" ht="37.5" x14ac:dyDescent="0.25">
      <c r="A131" s="6"/>
      <c r="B131" s="275"/>
      <c r="C131" s="24" t="s">
        <v>242</v>
      </c>
      <c r="D131" s="266"/>
      <c r="E131" s="200" t="s">
        <v>63</v>
      </c>
      <c r="F131" s="266"/>
      <c r="G131" s="266"/>
      <c r="H131" s="267"/>
      <c r="I131" s="267"/>
      <c r="J131" s="267"/>
      <c r="K131" s="65"/>
      <c r="L131" s="20"/>
      <c r="M131" s="20"/>
      <c r="N131" s="20"/>
      <c r="O131" s="21">
        <v>358.18900000000002</v>
      </c>
      <c r="P131" s="21">
        <f t="shared" si="12"/>
        <v>358.18900000000002</v>
      </c>
      <c r="Q131" s="266"/>
      <c r="R131" s="6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s="12" customFormat="1" ht="37.5" x14ac:dyDescent="0.25">
      <c r="A132" s="6"/>
      <c r="B132" s="275"/>
      <c r="C132" s="24" t="s">
        <v>282</v>
      </c>
      <c r="D132" s="266"/>
      <c r="E132" s="200" t="s">
        <v>63</v>
      </c>
      <c r="F132" s="266"/>
      <c r="G132" s="266"/>
      <c r="H132" s="267"/>
      <c r="I132" s="267"/>
      <c r="J132" s="267"/>
      <c r="K132" s="65"/>
      <c r="L132" s="20"/>
      <c r="M132" s="20"/>
      <c r="N132" s="20"/>
      <c r="O132" s="21">
        <v>141.14500000000001</v>
      </c>
      <c r="P132" s="21"/>
      <c r="Q132" s="67"/>
      <c r="R132" s="6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s="12" customFormat="1" ht="19.5" thickBot="1" x14ac:dyDescent="0.3">
      <c r="A133" s="6"/>
      <c r="B133" s="313">
        <v>7</v>
      </c>
      <c r="C133" s="313"/>
      <c r="D133" s="314" t="s">
        <v>44</v>
      </c>
      <c r="E133" s="314"/>
      <c r="F133" s="314"/>
      <c r="G133" s="314"/>
      <c r="H133" s="85"/>
      <c r="I133" s="85"/>
      <c r="J133" s="85"/>
      <c r="K133" s="86"/>
      <c r="L133" s="87"/>
      <c r="M133" s="87"/>
      <c r="N133" s="87"/>
      <c r="O133" s="87">
        <f>O126+O129</f>
        <v>2977.16</v>
      </c>
      <c r="P133" s="87">
        <f>P126+P129</f>
        <v>2977.16</v>
      </c>
      <c r="Q133" s="88"/>
      <c r="R133" s="6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9.5" thickBot="1" x14ac:dyDescent="0.3">
      <c r="A134" s="6"/>
      <c r="B134" s="306">
        <f>C121+C125+B133</f>
        <v>19</v>
      </c>
      <c r="C134" s="307"/>
      <c r="D134" s="311" t="s">
        <v>278</v>
      </c>
      <c r="E134" s="318"/>
      <c r="F134" s="318"/>
      <c r="G134" s="96" t="s">
        <v>284</v>
      </c>
      <c r="H134" s="94" t="s">
        <v>0</v>
      </c>
      <c r="I134" s="95" t="s">
        <v>0</v>
      </c>
      <c r="J134" s="95" t="s">
        <v>0</v>
      </c>
      <c r="K134" s="96" t="s">
        <v>0</v>
      </c>
      <c r="L134" s="97">
        <f>L121+L125+L133</f>
        <v>18.274999999999999</v>
      </c>
      <c r="M134" s="97">
        <f>M133+M125+M121</f>
        <v>1592.547</v>
      </c>
      <c r="N134" s="97">
        <f>N133+N125+N121</f>
        <v>28346.2765</v>
      </c>
      <c r="O134" s="97">
        <f>O133+O125+O121</f>
        <v>2977.16</v>
      </c>
      <c r="P134" s="97">
        <f>P133+P125+P121</f>
        <v>32934.258500000004</v>
      </c>
      <c r="Q134" s="98" t="s">
        <v>0</v>
      </c>
      <c r="R134" s="6"/>
      <c r="T134" s="13"/>
      <c r="U134" s="13"/>
      <c r="V134" s="13"/>
      <c r="W134" s="13"/>
      <c r="X134" s="13"/>
    </row>
    <row r="135" spans="1:32" ht="19.5" thickBot="1" x14ac:dyDescent="0.3">
      <c r="A135" s="6"/>
      <c r="B135" s="304">
        <f>B134+B110+B86+B56</f>
        <v>96</v>
      </c>
      <c r="C135" s="305"/>
      <c r="D135" s="315" t="s">
        <v>312</v>
      </c>
      <c r="E135" s="316"/>
      <c r="F135" s="316"/>
      <c r="G135" s="317"/>
      <c r="H135" s="100" t="s">
        <v>0</v>
      </c>
      <c r="I135" s="101" t="s">
        <v>0</v>
      </c>
      <c r="J135" s="101" t="s">
        <v>0</v>
      </c>
      <c r="K135" s="101" t="s">
        <v>0</v>
      </c>
      <c r="L135" s="102">
        <f>L56+L86+L110+L134</f>
        <v>8440.0709999999981</v>
      </c>
      <c r="M135" s="102">
        <f t="shared" ref="M135:P135" si="13">M56+M86+M110+M134</f>
        <v>162316.56960000002</v>
      </c>
      <c r="N135" s="102">
        <f t="shared" si="13"/>
        <v>230317.46250000002</v>
      </c>
      <c r="O135" s="102">
        <f t="shared" si="13"/>
        <v>277747.50909999997</v>
      </c>
      <c r="P135" s="102">
        <f t="shared" si="13"/>
        <v>678821.70129999996</v>
      </c>
      <c r="Q135" s="103" t="s">
        <v>0</v>
      </c>
      <c r="R135" s="6"/>
    </row>
    <row r="136" spans="1:32" x14ac:dyDescent="0.25">
      <c r="A136" s="1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</row>
    <row r="139" spans="1:32" x14ac:dyDescent="0.25">
      <c r="L139" s="13"/>
      <c r="M139" s="13"/>
      <c r="N139" s="13"/>
      <c r="O139" s="13"/>
      <c r="P139" s="13"/>
    </row>
  </sheetData>
  <mergeCells count="197">
    <mergeCell ref="P27:P28"/>
    <mergeCell ref="P29:P30"/>
    <mergeCell ref="P31:P32"/>
    <mergeCell ref="P33:P34"/>
    <mergeCell ref="K41:K42"/>
    <mergeCell ref="L41:L42"/>
    <mergeCell ref="M41:M42"/>
    <mergeCell ref="N41:N42"/>
    <mergeCell ref="P41:P42"/>
    <mergeCell ref="P37:P38"/>
    <mergeCell ref="P35:P36"/>
    <mergeCell ref="L35:L36"/>
    <mergeCell ref="M35:M36"/>
    <mergeCell ref="N35:N36"/>
    <mergeCell ref="K37:K38"/>
    <mergeCell ref="L37:L38"/>
    <mergeCell ref="M37:M38"/>
    <mergeCell ref="N37:N38"/>
    <mergeCell ref="O31:O32"/>
    <mergeCell ref="O29:O30"/>
    <mergeCell ref="O27:O28"/>
    <mergeCell ref="O33:O34"/>
    <mergeCell ref="O35:O36"/>
    <mergeCell ref="O37:O38"/>
    <mergeCell ref="O41:O42"/>
    <mergeCell ref="K27:K28"/>
    <mergeCell ref="L27:L28"/>
    <mergeCell ref="M27:M28"/>
    <mergeCell ref="N27:N28"/>
    <mergeCell ref="K29:K30"/>
    <mergeCell ref="L29:L30"/>
    <mergeCell ref="M29:M30"/>
    <mergeCell ref="N29:N30"/>
    <mergeCell ref="K31:K32"/>
    <mergeCell ref="L31:L32"/>
    <mergeCell ref="M31:M32"/>
    <mergeCell ref="N31:N32"/>
    <mergeCell ref="K33:K34"/>
    <mergeCell ref="L33:L34"/>
    <mergeCell ref="M33:M34"/>
    <mergeCell ref="N33:N34"/>
    <mergeCell ref="K35:K36"/>
    <mergeCell ref="F26:G52"/>
    <mergeCell ref="H26:H52"/>
    <mergeCell ref="I26:I52"/>
    <mergeCell ref="J26:J52"/>
    <mergeCell ref="E27:E28"/>
    <mergeCell ref="E29:E30"/>
    <mergeCell ref="E31:E32"/>
    <mergeCell ref="E33:E34"/>
    <mergeCell ref="E35:E36"/>
    <mergeCell ref="E37:E38"/>
    <mergeCell ref="E41:E42"/>
    <mergeCell ref="E47:E48"/>
    <mergeCell ref="D126:D132"/>
    <mergeCell ref="F126:G132"/>
    <mergeCell ref="B126:B132"/>
    <mergeCell ref="H126:H132"/>
    <mergeCell ref="I126:I132"/>
    <mergeCell ref="J126:J132"/>
    <mergeCell ref="I8:I22"/>
    <mergeCell ref="J8:J22"/>
    <mergeCell ref="B55:C55"/>
    <mergeCell ref="D55:G55"/>
    <mergeCell ref="F24:G24"/>
    <mergeCell ref="B105:B108"/>
    <mergeCell ref="B109:C109"/>
    <mergeCell ref="B110:C110"/>
    <mergeCell ref="B94:C94"/>
    <mergeCell ref="E9:E22"/>
    <mergeCell ref="C27:C28"/>
    <mergeCell ref="C29:C30"/>
    <mergeCell ref="C31:C32"/>
    <mergeCell ref="C33:C34"/>
    <mergeCell ref="C35:C36"/>
    <mergeCell ref="C37:C38"/>
    <mergeCell ref="C41:C42"/>
    <mergeCell ref="D26:D52"/>
    <mergeCell ref="Q126:Q131"/>
    <mergeCell ref="H105:H108"/>
    <mergeCell ref="I105:I108"/>
    <mergeCell ref="F105:G108"/>
    <mergeCell ref="D122:D124"/>
    <mergeCell ref="J122:J124"/>
    <mergeCell ref="D125:G125"/>
    <mergeCell ref="H90:H93"/>
    <mergeCell ref="D97:D103"/>
    <mergeCell ref="F97:G103"/>
    <mergeCell ref="H97:H103"/>
    <mergeCell ref="H122:H124"/>
    <mergeCell ref="I122:I124"/>
    <mergeCell ref="D105:D108"/>
    <mergeCell ref="E105:E108"/>
    <mergeCell ref="I112:I120"/>
    <mergeCell ref="Q122:Q124"/>
    <mergeCell ref="J105:J108"/>
    <mergeCell ref="Q105:Q108"/>
    <mergeCell ref="F122:G124"/>
    <mergeCell ref="D109:G109"/>
    <mergeCell ref="F95:G95"/>
    <mergeCell ref="D110:G110"/>
    <mergeCell ref="B111:Q111"/>
    <mergeCell ref="Q97:Q102"/>
    <mergeCell ref="I97:I103"/>
    <mergeCell ref="J97:J103"/>
    <mergeCell ref="E122:E124"/>
    <mergeCell ref="D121:G121"/>
    <mergeCell ref="B122:B124"/>
    <mergeCell ref="F88:G88"/>
    <mergeCell ref="B86:C86"/>
    <mergeCell ref="B87:Q87"/>
    <mergeCell ref="H112:H120"/>
    <mergeCell ref="D104:G104"/>
    <mergeCell ref="D89:G89"/>
    <mergeCell ref="D96:G96"/>
    <mergeCell ref="D94:G94"/>
    <mergeCell ref="E90:E93"/>
    <mergeCell ref="D90:D93"/>
    <mergeCell ref="B90:B93"/>
    <mergeCell ref="J90:J93"/>
    <mergeCell ref="Q90:Q93"/>
    <mergeCell ref="B104:C104"/>
    <mergeCell ref="B112:B120"/>
    <mergeCell ref="D112:D120"/>
    <mergeCell ref="E112:E119"/>
    <mergeCell ref="F112:G120"/>
    <mergeCell ref="D85:G85"/>
    <mergeCell ref="B81:B84"/>
    <mergeCell ref="Q70:Q77"/>
    <mergeCell ref="E81:E84"/>
    <mergeCell ref="D81:D84"/>
    <mergeCell ref="B53:C53"/>
    <mergeCell ref="I70:I77"/>
    <mergeCell ref="D58:D68"/>
    <mergeCell ref="E58:E68"/>
    <mergeCell ref="B70:B77"/>
    <mergeCell ref="F70:G77"/>
    <mergeCell ref="D70:D77"/>
    <mergeCell ref="E70:E77"/>
    <mergeCell ref="I81:I84"/>
    <mergeCell ref="J81:J84"/>
    <mergeCell ref="H58:H68"/>
    <mergeCell ref="I58:I68"/>
    <mergeCell ref="D56:G56"/>
    <mergeCell ref="H70:H77"/>
    <mergeCell ref="D80:G80"/>
    <mergeCell ref="J70:J77"/>
    <mergeCell ref="H81:H84"/>
    <mergeCell ref="F58:G68"/>
    <mergeCell ref="F8:G22"/>
    <mergeCell ref="C47:C48"/>
    <mergeCell ref="B135:C135"/>
    <mergeCell ref="D78:G78"/>
    <mergeCell ref="B56:C56"/>
    <mergeCell ref="B57:Q57"/>
    <mergeCell ref="J112:J120"/>
    <mergeCell ref="Q112:Q120"/>
    <mergeCell ref="Q58:Q68"/>
    <mergeCell ref="D69:G69"/>
    <mergeCell ref="B58:B68"/>
    <mergeCell ref="D86:G86"/>
    <mergeCell ref="F90:G93"/>
    <mergeCell ref="I90:I93"/>
    <mergeCell ref="B133:C133"/>
    <mergeCell ref="D133:G133"/>
    <mergeCell ref="D135:G135"/>
    <mergeCell ref="B134:C134"/>
    <mergeCell ref="D134:F134"/>
    <mergeCell ref="F79:G79"/>
    <mergeCell ref="Q81:Q84"/>
    <mergeCell ref="F81:G84"/>
    <mergeCell ref="B97:B103"/>
    <mergeCell ref="B85:C85"/>
    <mergeCell ref="Q26:Q52"/>
    <mergeCell ref="B26:B52"/>
    <mergeCell ref="N2:Q2"/>
    <mergeCell ref="J58:J68"/>
    <mergeCell ref="F54:G54"/>
    <mergeCell ref="D53:G53"/>
    <mergeCell ref="F6:G6"/>
    <mergeCell ref="B7:Q7"/>
    <mergeCell ref="B23:C23"/>
    <mergeCell ref="D23:G23"/>
    <mergeCell ref="B3:Q3"/>
    <mergeCell ref="B4:B5"/>
    <mergeCell ref="C4:C5"/>
    <mergeCell ref="D4:D5"/>
    <mergeCell ref="E4:E5"/>
    <mergeCell ref="F4:G5"/>
    <mergeCell ref="H4:J4"/>
    <mergeCell ref="K4:P4"/>
    <mergeCell ref="Q4:Q5"/>
    <mergeCell ref="H8:H22"/>
    <mergeCell ref="Q8:Q22"/>
    <mergeCell ref="B8:B22"/>
    <mergeCell ref="D9:D22"/>
    <mergeCell ref="D25:G25"/>
  </mergeCells>
  <pageMargins left="0.19444444444444445" right="0.19444444444444445" top="0.3888888888888889" bottom="0.19444444444444445" header="0" footer="0"/>
  <pageSetup scale="44" fitToHeight="0" orientation="landscape" r:id="rId1"/>
  <rowBreaks count="2" manualBreakCount="2">
    <brk id="69" min="1" max="16" man="1"/>
    <brk id="9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каз</vt:lpstr>
      <vt:lpstr>рус</vt:lpstr>
      <vt:lpstr>каз!Область_печати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2019-01-18T12:41:57Z</dcterms:created>
  <dcterms:modified xsi:type="dcterms:W3CDTF">2020-12-22T10:47:00Z</dcterms:modified>
</cp:coreProperties>
</file>